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Zlatý potok, Třemošnice, oprava přepážek, ř.km 3,500, 3,750\DSJ Zlatý potok, Třemošnice, oprava štěrkových přepážek, ř.km 3,500, 3,740\F. Výkaz výměr\"/>
    </mc:Choice>
  </mc:AlternateContent>
  <bookViews>
    <workbookView xWindow="0" yWindow="0" windowWidth="38400" windowHeight="17700" activeTab="2"/>
  </bookViews>
  <sheets>
    <sheet name="SO 01.1 - bilance" sheetId="1" r:id="rId1"/>
    <sheet name="SO 01" sheetId="3" r:id="rId2"/>
    <sheet name="SO 02" sheetId="6" r:id="rId3"/>
    <sheet name="VON.01 - Soupis prací - V..." sheetId="5" r:id="rId4"/>
  </sheets>
  <externalReferences>
    <externalReference r:id="rId5"/>
  </externalReferences>
  <definedNames>
    <definedName name="_xlnm._FilterDatabase" localSheetId="3" hidden="1">'VON.01 - Soupis prací - V...'!$C$82:$K$205</definedName>
    <definedName name="_xlnm.Print_Titles" localSheetId="3">'VON.01 - Soupis prací - V...'!$82:$82</definedName>
    <definedName name="_xlnm.Print_Area" localSheetId="3">'VON.01 - Soupis prací - V...'!$C$4:$J$36,'VON.01 - Soupis prací - V...'!$C$42:$J$64,'VON.01 - Soupis prací - V...'!$C$70:$K$205</definedName>
  </definedNames>
  <calcPr calcId="162913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6" l="1"/>
  <c r="D7" i="1"/>
  <c r="C8" i="6"/>
  <c r="C29" i="6"/>
  <c r="C27" i="6"/>
  <c r="C25" i="6"/>
  <c r="C23" i="6"/>
  <c r="C21" i="6"/>
  <c r="C14" i="6"/>
  <c r="C12" i="6"/>
  <c r="C10" i="6"/>
  <c r="C18" i="6"/>
  <c r="C16" i="6"/>
  <c r="C1" i="3" l="1"/>
  <c r="D9" i="1"/>
  <c r="D10" i="1" s="1"/>
  <c r="B4" i="1"/>
  <c r="BK156" i="5" l="1"/>
  <c r="BI156" i="5"/>
  <c r="BH156" i="5"/>
  <c r="BF156" i="5"/>
  <c r="BE156" i="5"/>
  <c r="T156" i="5"/>
  <c r="R156" i="5"/>
  <c r="P156" i="5"/>
  <c r="J156" i="5"/>
  <c r="BG156" i="5" s="1"/>
  <c r="BK102" i="5" l="1"/>
  <c r="BI102" i="5"/>
  <c r="BH102" i="5"/>
  <c r="BG102" i="5"/>
  <c r="BF102" i="5"/>
  <c r="BE102" i="5"/>
  <c r="T102" i="5"/>
  <c r="R102" i="5"/>
  <c r="P102" i="5"/>
  <c r="J102" i="5"/>
  <c r="C4" i="6" l="1"/>
  <c r="BK204" i="5" l="1"/>
  <c r="BI204" i="5"/>
  <c r="BH204" i="5"/>
  <c r="BF204" i="5"/>
  <c r="BE204" i="5"/>
  <c r="T204" i="5"/>
  <c r="R204" i="5"/>
  <c r="P204" i="5"/>
  <c r="J204" i="5"/>
  <c r="BG204" i="5" s="1"/>
  <c r="BK203" i="5"/>
  <c r="BI203" i="5"/>
  <c r="BH203" i="5"/>
  <c r="BF203" i="5"/>
  <c r="BE203" i="5"/>
  <c r="T203" i="5"/>
  <c r="R203" i="5"/>
  <c r="P203" i="5"/>
  <c r="J203" i="5"/>
  <c r="BG203" i="5" s="1"/>
  <c r="BK199" i="5"/>
  <c r="BI199" i="5"/>
  <c r="BH199" i="5"/>
  <c r="BF199" i="5"/>
  <c r="BE199" i="5"/>
  <c r="T199" i="5"/>
  <c r="R199" i="5"/>
  <c r="P199" i="5"/>
  <c r="J199" i="5"/>
  <c r="BG199" i="5" s="1"/>
  <c r="BK195" i="5"/>
  <c r="BI195" i="5"/>
  <c r="BH195" i="5"/>
  <c r="BF195" i="5"/>
  <c r="BE195" i="5"/>
  <c r="T195" i="5"/>
  <c r="R195" i="5"/>
  <c r="P195" i="5"/>
  <c r="J195" i="5"/>
  <c r="BG195" i="5" s="1"/>
  <c r="BK189" i="5"/>
  <c r="BI189" i="5"/>
  <c r="BH189" i="5"/>
  <c r="BF189" i="5"/>
  <c r="BE189" i="5"/>
  <c r="T189" i="5"/>
  <c r="R189" i="5"/>
  <c r="P189" i="5"/>
  <c r="J189" i="5"/>
  <c r="BG189" i="5" s="1"/>
  <c r="BK180" i="5"/>
  <c r="BI180" i="5"/>
  <c r="BH180" i="5"/>
  <c r="BF180" i="5"/>
  <c r="BE180" i="5"/>
  <c r="T180" i="5"/>
  <c r="R180" i="5"/>
  <c r="P180" i="5"/>
  <c r="J180" i="5"/>
  <c r="BG180" i="5" s="1"/>
  <c r="BK178" i="5"/>
  <c r="BI178" i="5"/>
  <c r="BH178" i="5"/>
  <c r="BF178" i="5"/>
  <c r="BE178" i="5"/>
  <c r="T178" i="5"/>
  <c r="R178" i="5"/>
  <c r="P178" i="5"/>
  <c r="J178" i="5"/>
  <c r="BG178" i="5" s="1"/>
  <c r="BK176" i="5"/>
  <c r="BI176" i="5"/>
  <c r="BH176" i="5"/>
  <c r="BF176" i="5"/>
  <c r="BE176" i="5"/>
  <c r="T176" i="5"/>
  <c r="R176" i="5"/>
  <c r="P176" i="5"/>
  <c r="J176" i="5"/>
  <c r="BG176" i="5" s="1"/>
  <c r="BK174" i="5"/>
  <c r="BI174" i="5"/>
  <c r="BH174" i="5"/>
  <c r="BF174" i="5"/>
  <c r="BE174" i="5"/>
  <c r="T174" i="5"/>
  <c r="R174" i="5"/>
  <c r="P174" i="5"/>
  <c r="J174" i="5"/>
  <c r="BG174" i="5" s="1"/>
  <c r="BK173" i="5"/>
  <c r="BI173" i="5"/>
  <c r="BH173" i="5"/>
  <c r="BF173" i="5"/>
  <c r="BE173" i="5"/>
  <c r="T173" i="5"/>
  <c r="R173" i="5"/>
  <c r="P173" i="5"/>
  <c r="J173" i="5"/>
  <c r="BG173" i="5" s="1"/>
  <c r="BK171" i="5"/>
  <c r="BI171" i="5"/>
  <c r="BH171" i="5"/>
  <c r="BF171" i="5"/>
  <c r="BE171" i="5"/>
  <c r="T171" i="5"/>
  <c r="R171" i="5"/>
  <c r="P171" i="5"/>
  <c r="J171" i="5"/>
  <c r="BG171" i="5" s="1"/>
  <c r="BK164" i="5"/>
  <c r="BI164" i="5"/>
  <c r="BH164" i="5"/>
  <c r="BF164" i="5"/>
  <c r="BE164" i="5"/>
  <c r="T164" i="5"/>
  <c r="R164" i="5"/>
  <c r="P164" i="5"/>
  <c r="J164" i="5"/>
  <c r="BG164" i="5" s="1"/>
  <c r="BK160" i="5"/>
  <c r="BI160" i="5"/>
  <c r="BH160" i="5"/>
  <c r="BF160" i="5"/>
  <c r="BE160" i="5"/>
  <c r="T160" i="5"/>
  <c r="R160" i="5"/>
  <c r="P160" i="5"/>
  <c r="J160" i="5"/>
  <c r="BG160" i="5" s="1"/>
  <c r="BK148" i="5"/>
  <c r="BI148" i="5"/>
  <c r="BH148" i="5"/>
  <c r="BF148" i="5"/>
  <c r="BE148" i="5"/>
  <c r="T148" i="5"/>
  <c r="R148" i="5"/>
  <c r="P148" i="5"/>
  <c r="J148" i="5"/>
  <c r="BG148" i="5" s="1"/>
  <c r="BK146" i="5"/>
  <c r="BI146" i="5"/>
  <c r="BH146" i="5"/>
  <c r="BF146" i="5"/>
  <c r="BE146" i="5"/>
  <c r="T146" i="5"/>
  <c r="R146" i="5"/>
  <c r="P146" i="5"/>
  <c r="J146" i="5"/>
  <c r="BG146" i="5" s="1"/>
  <c r="BK145" i="5"/>
  <c r="BI145" i="5"/>
  <c r="BH145" i="5"/>
  <c r="BF145" i="5"/>
  <c r="BE145" i="5"/>
  <c r="T145" i="5"/>
  <c r="R145" i="5"/>
  <c r="P145" i="5"/>
  <c r="J145" i="5"/>
  <c r="BG145" i="5" s="1"/>
  <c r="BK144" i="5"/>
  <c r="BI144" i="5"/>
  <c r="BH144" i="5"/>
  <c r="BF144" i="5"/>
  <c r="BE144" i="5"/>
  <c r="T144" i="5"/>
  <c r="R144" i="5"/>
  <c r="P144" i="5"/>
  <c r="J144" i="5"/>
  <c r="BG144" i="5" s="1"/>
  <c r="BK137" i="5"/>
  <c r="BI137" i="5"/>
  <c r="BH137" i="5"/>
  <c r="BF137" i="5"/>
  <c r="BE137" i="5"/>
  <c r="T137" i="5"/>
  <c r="R137" i="5"/>
  <c r="P137" i="5"/>
  <c r="J137" i="5"/>
  <c r="BG137" i="5" s="1"/>
  <c r="BK131" i="5"/>
  <c r="BI131" i="5"/>
  <c r="BH131" i="5"/>
  <c r="BF131" i="5"/>
  <c r="BE131" i="5"/>
  <c r="T131" i="5"/>
  <c r="R131" i="5"/>
  <c r="P131" i="5"/>
  <c r="J131" i="5"/>
  <c r="BG131" i="5" s="1"/>
  <c r="BK127" i="5"/>
  <c r="BI127" i="5"/>
  <c r="BH127" i="5"/>
  <c r="BF127" i="5"/>
  <c r="BE127" i="5"/>
  <c r="T127" i="5"/>
  <c r="R127" i="5"/>
  <c r="P127" i="5"/>
  <c r="J127" i="5"/>
  <c r="BG127" i="5" s="1"/>
  <c r="BK121" i="5"/>
  <c r="BI121" i="5"/>
  <c r="BH121" i="5"/>
  <c r="BF121" i="5"/>
  <c r="BE121" i="5"/>
  <c r="T121" i="5"/>
  <c r="R121" i="5"/>
  <c r="P121" i="5"/>
  <c r="J121" i="5"/>
  <c r="BG121" i="5" s="1"/>
  <c r="BK115" i="5"/>
  <c r="BI115" i="5"/>
  <c r="BH115" i="5"/>
  <c r="BF115" i="5"/>
  <c r="BE115" i="5"/>
  <c r="T115" i="5"/>
  <c r="R115" i="5"/>
  <c r="P115" i="5"/>
  <c r="J115" i="5"/>
  <c r="BG115" i="5" s="1"/>
  <c r="BK111" i="5"/>
  <c r="BI111" i="5"/>
  <c r="BH111" i="5"/>
  <c r="BF111" i="5"/>
  <c r="BE111" i="5"/>
  <c r="T111" i="5"/>
  <c r="R111" i="5"/>
  <c r="P111" i="5"/>
  <c r="J111" i="5"/>
  <c r="BG111" i="5" s="1"/>
  <c r="BK88" i="5"/>
  <c r="BI88" i="5"/>
  <c r="BH88" i="5"/>
  <c r="BF88" i="5"/>
  <c r="BE88" i="5"/>
  <c r="T88" i="5"/>
  <c r="R88" i="5"/>
  <c r="P88" i="5"/>
  <c r="J88" i="5"/>
  <c r="BG88" i="5" s="1"/>
  <c r="J85" i="5"/>
  <c r="J58" i="5" s="1"/>
  <c r="BK84" i="5"/>
  <c r="J84" i="5" s="1"/>
  <c r="J57" i="5" s="1"/>
  <c r="T84" i="5"/>
  <c r="R84" i="5"/>
  <c r="P84" i="5"/>
  <c r="F77" i="5"/>
  <c r="E75" i="5"/>
  <c r="F49" i="5"/>
  <c r="E47" i="5"/>
  <c r="J21" i="5"/>
  <c r="E21" i="5"/>
  <c r="J51" i="5" s="1"/>
  <c r="J20" i="5"/>
  <c r="J18" i="5"/>
  <c r="E18" i="5"/>
  <c r="F52" i="5" s="1"/>
  <c r="J17" i="5"/>
  <c r="J15" i="5"/>
  <c r="E15" i="5"/>
  <c r="F51" i="5" s="1"/>
  <c r="J14" i="5"/>
  <c r="J12" i="5"/>
  <c r="J49" i="5" s="1"/>
  <c r="E7" i="5"/>
  <c r="E73" i="5" s="1"/>
  <c r="P155" i="5" l="1"/>
  <c r="R143" i="5"/>
  <c r="T155" i="5"/>
  <c r="BK170" i="5"/>
  <c r="J170" i="5" s="1"/>
  <c r="J63" i="5" s="1"/>
  <c r="P143" i="5"/>
  <c r="T170" i="5"/>
  <c r="P170" i="5"/>
  <c r="F30" i="5"/>
  <c r="R155" i="5"/>
  <c r="R170" i="5"/>
  <c r="BK87" i="5"/>
  <c r="J87" i="5" s="1"/>
  <c r="J60" i="5" s="1"/>
  <c r="P87" i="5"/>
  <c r="T87" i="5"/>
  <c r="R87" i="5"/>
  <c r="BK143" i="5"/>
  <c r="J143" i="5" s="1"/>
  <c r="J61" i="5" s="1"/>
  <c r="T143" i="5"/>
  <c r="BK155" i="5"/>
  <c r="J155" i="5" s="1"/>
  <c r="J62" i="5" s="1"/>
  <c r="F34" i="5"/>
  <c r="J30" i="5"/>
  <c r="F33" i="5"/>
  <c r="J31" i="5"/>
  <c r="E45" i="5"/>
  <c r="F32" i="5"/>
  <c r="F31" i="5"/>
  <c r="J77" i="5"/>
  <c r="F79" i="5"/>
  <c r="J79" i="5"/>
  <c r="F80" i="5"/>
  <c r="T86" i="5" l="1"/>
  <c r="T83" i="5" s="1"/>
  <c r="P86" i="5"/>
  <c r="P83" i="5" s="1"/>
  <c r="R86" i="5"/>
  <c r="R83" i="5" s="1"/>
  <c r="BK86" i="5"/>
  <c r="BK83" i="5" s="1"/>
  <c r="J83" i="5" s="1"/>
  <c r="J86" i="5" l="1"/>
  <c r="J59" i="5" s="1"/>
  <c r="J56" i="5"/>
  <c r="J27" i="5"/>
  <c r="J36" i="5" s="1"/>
</calcChain>
</file>

<file path=xl/sharedStrings.xml><?xml version="1.0" encoding="utf-8"?>
<sst xmlns="http://schemas.openxmlformats.org/spreadsheetml/2006/main" count="1501" uniqueCount="345">
  <si>
    <t xml:space="preserve"> </t>
  </si>
  <si>
    <t>m3</t>
  </si>
  <si>
    <t>bilance zemin výkop / násyp na stavbě</t>
  </si>
  <si>
    <t>DSJ Tichá Orlice, Borohrádek, IDVT 10171209, revitalizace mrtvého ramene</t>
  </si>
  <si>
    <t>odvoz sedimentu k uložení na skl.</t>
  </si>
  <si>
    <t>t</t>
  </si>
  <si>
    <t>List obsahuje:</t>
  </si>
  <si>
    <t>1) Krycí list soupisu</t>
  </si>
  <si>
    <t>2) Rekapitulace</t>
  </si>
  <si>
    <t>3) Soupis prací</t>
  </si>
  <si>
    <t>Zpět na list:</t>
  </si>
  <si>
    <t>Rekapitulace stavby</t>
  </si>
  <si>
    <t>&gt;&gt;  skryté sloupce  &lt;&lt;</t>
  </si>
  <si>
    <t>{273ba99e-c7e9-4cdb-be9c-ea7b69c58437}</t>
  </si>
  <si>
    <t>2</t>
  </si>
  <si>
    <t>KRYCÍ LIST SOUPISU</t>
  </si>
  <si>
    <t>v ---  níže se nacházejí doplnkové a pomocné údaje k sestavám  --- v</t>
  </si>
  <si>
    <t>True</t>
  </si>
  <si>
    <t>Stavba:</t>
  </si>
  <si>
    <t>Objekt:</t>
  </si>
  <si>
    <t>VON.01 - Soupis prací - Vedlejší a ostatní náklady</t>
  </si>
  <si>
    <t>KSO:</t>
  </si>
  <si>
    <t>833 15</t>
  </si>
  <si>
    <t>CC-CZ:</t>
  </si>
  <si>
    <t>215</t>
  </si>
  <si>
    <t>Místo:</t>
  </si>
  <si>
    <t>Datum:</t>
  </si>
  <si>
    <t>Zadavatel:</t>
  </si>
  <si>
    <t>IČ:</t>
  </si>
  <si>
    <t>DIČ:</t>
  </si>
  <si>
    <t>Uchazeč:</t>
  </si>
  <si>
    <t>Projektant:</t>
  </si>
  <si>
    <t>Poznámka:</t>
  </si>
  <si>
    <t>Rozpočtováno v CÚ 2017/II Neomezený dálkový přístup k úvodním částem katalogů ÚRS na http:/www.cs-urs.cz. Ostatní informace položek ÚRS budou součástí soupisu prací.</t>
  </si>
  <si>
    <t>Cena bez DPH</t>
  </si>
  <si>
    <t>Základ daně</t>
  </si>
  <si>
    <t>Sazba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</si>
  <si>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</si>
  <si>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</si>
  <si>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</si>
  <si>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</si>
  <si>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</si>
  <si>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</si>
  <si>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</si>
  <si>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</si>
  <si>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</si>
  <si>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</si>
  <si>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</si>
  <si>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</si>
  <si>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</si>
  <si>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</si>
  <si>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</si>
  <si>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</si>
  <si>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9 - Ostatní konstrukce a práce-bourání</t>
  </si>
  <si>
    <t>OST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</si>
  <si>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</si>
  <si>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</si>
  <si>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03 - Geodetické práce a vytýčení - ostatní náklady</t>
  </si>
  <si>
    <t xml:space="preserve">    09 - Ostatní náklady</t>
  </si>
  <si>
    <t>SOUPIS PRACÍ</t>
  </si>
  <si>
    <t>PČ</t>
  </si>
  <si>
    <t>Typ</t>
  </si>
  <si>
    <t>Kód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</si>
  <si>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</si>
  <si>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</si>
  <si>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</si>
  <si>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</si>
  <si>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</si>
  <si>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</si>
  <si>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</si>
  <si>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</si>
  <si>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</si>
  <si>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</si>
  <si>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</si>
  <si>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</si>
  <si>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D</t>
  </si>
  <si>
    <t>HSV</t>
  </si>
  <si>
    <t>Práce a dodávky HSV</t>
  </si>
  <si>
    <t>1</t>
  </si>
  <si>
    <t>0</t>
  </si>
  <si>
    <t>ROZPOCET</t>
  </si>
  <si>
    <t>9</t>
  </si>
  <si>
    <t>Ostatní konstrukce a práce-bourání</t>
  </si>
  <si>
    <t>OST</t>
  </si>
  <si>
    <t>Vedlejší a ostatní rozpočtové náklady</t>
  </si>
  <si>
    <t>4</t>
  </si>
  <si>
    <t>01</t>
  </si>
  <si>
    <t>Vedlejší rozpočtové náklady</t>
  </si>
  <si>
    <t>K</t>
  </si>
  <si>
    <t>011</t>
  </si>
  <si>
    <t>Zajištění kompletního zařízení staveniště a jeho připojení na sítě</t>
  </si>
  <si>
    <t>soubor</t>
  </si>
  <si>
    <t/>
  </si>
  <si>
    <t>1024</t>
  </si>
  <si>
    <t>-1272471975</t>
  </si>
  <si>
    <t>VV</t>
  </si>
  <si>
    <t>- zajištění následné likvidace všech objektů ZS včetně připojení na sítě</t>
  </si>
  <si>
    <t>- zajištění zřízení a odstranění dočasných komunikací, sjezdů a nájezdů pro realizaci stavby</t>
  </si>
  <si>
    <t>- zajištění ostrahy stavby a staveniště po dobu realizace stavby</t>
  </si>
  <si>
    <t>- zajištění podmínek pro použití přístupových komunikací dotčených stavbou s příslušnými vlastníky či správci a zajištění jejich splnění</t>
  </si>
  <si>
    <t>- zřízení čisticích zón před výjezdem z obvodu staveniště</t>
  </si>
  <si>
    <t>- provedení takových opatření, aby plochy obvodu staveniště nebyly znečištěny ropnými látkami a jinými podobnými produkty</t>
  </si>
  <si>
    <t>- provedení takových opatření, aby nebyly překročeny limity prašnosti a hlučnosti dané obecně závaznou vyhláškou</t>
  </si>
  <si>
    <t>- zajištění péče o nepředané objekty a konstrukce stavby, jejich ošetřování a zimní opatření</t>
  </si>
  <si>
    <t>- zajištění ochrany veškeré zeleně v prostoru staveniště a v jeho bezprostřední blízkosti pro poškození během realizace stavby</t>
  </si>
  <si>
    <t>3</t>
  </si>
  <si>
    <t>0110</t>
  </si>
  <si>
    <t>Zajištění zřízení sjezdů</t>
  </si>
  <si>
    <t>792520414</t>
  </si>
  <si>
    <t>01101</t>
  </si>
  <si>
    <t>Položkou jsou myšleny náklady spojené s plněním podmínek majitelů či uživatelů dotčených pozemků, kterými podmínili souhlas se zřízením provizorní komunikace na svém pozemku. Dále položka zahrnuje náklady na zřízení a úpravu provizorních komunikací v nezbytně nutném rozsahu včetně jejich likvidace a uvedení dotčených pozemků do původního stavu.</t>
  </si>
  <si>
    <t>-81078088</t>
  </si>
  <si>
    <t>"obnova stávající nezpevněné komunikace při jejím případném porušení"</t>
  </si>
  <si>
    <t>8</t>
  </si>
  <si>
    <t>01131</t>
  </si>
  <si>
    <t>Zajištění obnovy stávající nezpevněné komunikace</t>
  </si>
  <si>
    <t>246446792</t>
  </si>
  <si>
    <t>10</t>
  </si>
  <si>
    <t>0114</t>
  </si>
  <si>
    <t>Zajištění zřízení a odstranění přejezdu přes řeku</t>
  </si>
  <si>
    <t>-1730613973</t>
  </si>
  <si>
    <t>11</t>
  </si>
  <si>
    <t>0115</t>
  </si>
  <si>
    <t>Zřízení a odstranění jímek po dobu stavby (včetně materiálu a jeho likvidace)</t>
  </si>
  <si>
    <t>-553082136</t>
  </si>
  <si>
    <t>12</t>
  </si>
  <si>
    <t>-1375049211</t>
  </si>
  <si>
    <t>02</t>
  </si>
  <si>
    <t>Projektová dokumentace - ostatní náklady</t>
  </si>
  <si>
    <t>13</t>
  </si>
  <si>
    <t>0210</t>
  </si>
  <si>
    <t>Zhotovitelem vypracovaný Plán opatření pro případ havárie, pro případ úniku závadných látek (např. ropné produkty, cementové výluhy, odpadní vody z těsnících clon, atd.)</t>
  </si>
  <si>
    <t>kus</t>
  </si>
  <si>
    <t>8192</t>
  </si>
  <si>
    <t>-1483895297</t>
  </si>
  <si>
    <t>14</t>
  </si>
  <si>
    <t>0221</t>
  </si>
  <si>
    <t>Zpracování povodňového plánu stavby dle §71 zákona č. 254/2001 Sb. včetně zajištění schválení příslušnými orgány správy a Povodím Labe, státní podnik</t>
  </si>
  <si>
    <t>-1195982980</t>
  </si>
  <si>
    <t>15</t>
  </si>
  <si>
    <t>023</t>
  </si>
  <si>
    <t>Vypracování projektu skutečného provedení díla</t>
  </si>
  <si>
    <t>1387835463</t>
  </si>
  <si>
    <t>18</t>
  </si>
  <si>
    <t>026</t>
  </si>
  <si>
    <t>Zpracování realizační dokumentace zhotovitele, dílenských výkresů, technologických předpisů</t>
  </si>
  <si>
    <t>-1318716845</t>
  </si>
  <si>
    <t>03</t>
  </si>
  <si>
    <t>Geodetické práce a vytýčení - ostatní náklady</t>
  </si>
  <si>
    <t>20</t>
  </si>
  <si>
    <t>031</t>
  </si>
  <si>
    <t>Vypracování geodetického zaměření skutečného stavu</t>
  </si>
  <si>
    <t>262144</t>
  </si>
  <si>
    <t>-291942203</t>
  </si>
  <si>
    <t>22</t>
  </si>
  <si>
    <t>035</t>
  </si>
  <si>
    <t>Zajištění veškerých geodetických prací souvisejících s realizací díla</t>
  </si>
  <si>
    <t>-1939734288</t>
  </si>
  <si>
    <t>09</t>
  </si>
  <si>
    <t>Ostatní náklady</t>
  </si>
  <si>
    <t>23</t>
  </si>
  <si>
    <t>037</t>
  </si>
  <si>
    <t>Zajištění písemných souhlasných vyjádření všech dotčených vlastníků a případných uživatelů všech pozemků dotčených stavbou s jejich konečnou úpravou po dokončení prací</t>
  </si>
  <si>
    <t>96643726</t>
  </si>
  <si>
    <t>28</t>
  </si>
  <si>
    <t>0931</t>
  </si>
  <si>
    <t>Provedení pasportizace stávajících nemovitostí (vč. pozemků) a jejich příslušenství, zajištění fotodokumentace stávajícího stavu přístupových komunikací</t>
  </si>
  <si>
    <t>293512868</t>
  </si>
  <si>
    <t>30</t>
  </si>
  <si>
    <t>094</t>
  </si>
  <si>
    <t>Zajištění vytýčení veškerých podzemních zařízení</t>
  </si>
  <si>
    <t>-505395578</t>
  </si>
  <si>
    <t>31</t>
  </si>
  <si>
    <t>095</t>
  </si>
  <si>
    <t>Zajištění šetření o podzemních sítích vč. zajištění nových vyjádření v případě, že před realizací pozbyly platnosti</t>
  </si>
  <si>
    <t>1743806527</t>
  </si>
  <si>
    <t>32</t>
  </si>
  <si>
    <t>0990</t>
  </si>
  <si>
    <t>34914323</t>
  </si>
  <si>
    <t>35</t>
  </si>
  <si>
    <t>09921</t>
  </si>
  <si>
    <t>Zajištění biologického dozoru odborně způsobilou osobou</t>
  </si>
  <si>
    <t>-639013605</t>
  </si>
  <si>
    <t>"zajištění terénního monitoringu staveniště"</t>
  </si>
  <si>
    <t>"sledování výskytu ochranářsky významných organismů"</t>
  </si>
  <si>
    <t>"zajištění plnění podmínek orgánu ochrany přírody"</t>
  </si>
  <si>
    <t>"koordinace prací biologického servisu"</t>
  </si>
  <si>
    <t>"zpracování zprávy o výsledcích biologického dozoru"</t>
  </si>
  <si>
    <t>36</t>
  </si>
  <si>
    <t>09922</t>
  </si>
  <si>
    <t>Zajištění biologického servisu odborně způsobilou osobou</t>
  </si>
  <si>
    <t>258261728</t>
  </si>
  <si>
    <t>- zajištění vydání dopravně inženýrského rozhodnutí</t>
  </si>
  <si>
    <t>40</t>
  </si>
  <si>
    <t>-1582992857</t>
  </si>
  <si>
    <t>43</t>
  </si>
  <si>
    <t>0996</t>
  </si>
  <si>
    <t>1699372287</t>
  </si>
  <si>
    <t>48</t>
  </si>
  <si>
    <t>09991</t>
  </si>
  <si>
    <t>Zajištění fotodokumentace veškerých konstrukcí, které budou v průběhu výstavby skryty nebo zakryty</t>
  </si>
  <si>
    <t>-1755171183</t>
  </si>
  <si>
    <t>49</t>
  </si>
  <si>
    <t>099911</t>
  </si>
  <si>
    <t>Zajištění vedení průběžné evidence odpadů</t>
  </si>
  <si>
    <t>-487133706</t>
  </si>
  <si>
    <t>DIO01</t>
  </si>
  <si>
    <t>Zajištění DIO</t>
  </si>
  <si>
    <t>"zajištění a projednání DIO"</t>
  </si>
  <si>
    <t>"zajištění přenosného dopravního značení"</t>
  </si>
  <si>
    <t>příl. D.1.1.1</t>
  </si>
  <si>
    <t>"předpokládaná plocha využívané nezpevněné komunikace 480.0 x 3,0 m"</t>
  </si>
  <si>
    <t>"obnova výtluk - štěrkem se zahutněním"</t>
  </si>
  <si>
    <t>"umístění přejezdových plechů na místa křížení STL plynovodu s příst. komunikací"</t>
  </si>
  <si>
    <t>"jímky po dobu stavby SO 02, včetně čerpání průsakové vody"</t>
  </si>
  <si>
    <t>SO 02 - jímka horní z místních zemin, s dotěsněním PP fólií, dl. 25 bm, objem cca 250 m3</t>
  </si>
  <si>
    <t>SO 02 - jímka dolní z místních zemin, s dotěsněním PP fólií, dl. 31 bm, objem cca 210 m3</t>
  </si>
  <si>
    <t>D.2.1, B.</t>
  </si>
  <si>
    <t>SO 01 - vynechání přejezdu v zaústění ramene pro přesuny k SO 02, vč. trub pro dočas. převádění vody během stavby - předpoklad 2xDN 800</t>
  </si>
  <si>
    <t>"vytyčení stavby, příl. C.5"</t>
  </si>
  <si>
    <t>"aktuální geodetické zaměření povrchu sedimentů před počátkem těžení, příl. D.1.1.1"</t>
  </si>
  <si>
    <t>09941R</t>
  </si>
  <si>
    <t>Zajištění laboratorních rozborů sedimentu</t>
  </si>
  <si>
    <t>"obnovení platnosti rozborů sedimentu před zahájením těžení"</t>
  </si>
  <si>
    <t>1 ks, příl. D.1.1.1</t>
  </si>
  <si>
    <t>"geodetické zaměření povrchu ramene po těžbě sedimentů, příl. D.1.1.1"</t>
  </si>
  <si>
    <t>6949 m2</t>
  </si>
  <si>
    <t>"viz příloha B.8., D.1.1.1. E.5"</t>
  </si>
  <si>
    <t>"biologický servis dle postupu výstavby"</t>
  </si>
  <si>
    <t>"zajištění opakovaného záchranného odlovu a přesunu živočichů"</t>
  </si>
  <si>
    <t>"vedení statistik o transferech živočichů"</t>
  </si>
  <si>
    <t>"biologický dozor po dobu 9 měsíců, plocha stavby 0.7 ha"</t>
  </si>
  <si>
    <t>1121011R</t>
  </si>
  <si>
    <t>příl. D.1. C.4</t>
  </si>
  <si>
    <t>"zpracování a odsouhlasení technol. postupu těžení, vč. rozvahy nakládání s výkopkem"</t>
  </si>
  <si>
    <t>"dočasný manipulační pruh na p.p.č. 388 a 390"</t>
  </si>
  <si>
    <t>"uvedení do pův. stavu po dokončení prací"</t>
  </si>
  <si>
    <t>"položka zahrnuje požadavky vlastníků a uživatelů pozemků"</t>
  </si>
  <si>
    <t xml:space="preserve"> - celková plocha je 934 m2</t>
  </si>
  <si>
    <t>"4 subjekty, příl. E.2"</t>
  </si>
  <si>
    <t>"příl. E.3"</t>
  </si>
  <si>
    <t>Zajištění dokladů o předání dřevní hmoty vzniklé smýcením porostů k dalšímu využití</t>
  </si>
  <si>
    <t>"předání dřevní hmoty - PLa a AOPK, v hráni na hranici pozemku. příl. D.3.1"</t>
  </si>
  <si>
    <t>"zajištění zřízení a odstranění dočasných sjezdů a nájezdů z a do ramene, pro realizaci stavby (cca 2 ks)"</t>
  </si>
  <si>
    <t>3 paré + 1 x CD, viz příloha B.</t>
  </si>
  <si>
    <t>prověření aktuální možnosti uložení</t>
  </si>
  <si>
    <t>aktualizace vyjádření vlastníků a orgánů DOSS v případě vlastního způsobu nakládání</t>
  </si>
  <si>
    <t>vedení evidence nakládání s výkopkem</t>
  </si>
  <si>
    <t>návrh konkrétního technického a cenového řešení nakládání s výkopkem dle podmínek (vč. legislativních) platných v době podání nabídky</t>
  </si>
  <si>
    <t>zaměření ve 2 paré + 1 x CD</t>
  </si>
  <si>
    <t>vč. vytyčení obvodu staveniště pro účely kácení</t>
  </si>
  <si>
    <t>průběžná měření pro stanovení rozsahu těžby</t>
  </si>
  <si>
    <t xml:space="preserve">Zajištění publicity splněním podmínek "Grafického manuálu povinné publicity, operačního program Životní prostředí" </t>
  </si>
  <si>
    <t>- specifikace dle podmínek konkrétního dotačního programu: Grafického manuálu povinné publicity, operačního program Životní prostředí 2022</t>
  </si>
  <si>
    <t>ELEKTRONICKÝ PLAKÁT - plakát zveřejnit formou elektronického plakátu</t>
  </si>
  <si>
    <t>PLAKÁT A3 - na viditelném a veřejnosti dobře přístupném místě zpravidla do jednoho měsíce od zahájení realizace</t>
  </si>
  <si>
    <t>Čerpání vody na dopravní výšku do 10 m průměrný přítok do 1000 l/min</t>
  </si>
  <si>
    <t>cca 4 týdny 6 hodin denně</t>
  </si>
  <si>
    <t>m2</t>
  </si>
  <si>
    <t>hod</t>
  </si>
  <si>
    <t>1712012110</t>
  </si>
  <si>
    <t>odstranění naplavených kmenů a větví ze sedimentu</t>
  </si>
  <si>
    <t>Odvoz dřevní hmoty na deponii do 30 km</t>
  </si>
  <si>
    <t>985131111</t>
  </si>
  <si>
    <t>Očištění ploch stěn, rubu kleneb a podlah tlakovou vodou</t>
  </si>
  <si>
    <t>985142211</t>
  </si>
  <si>
    <t>Vysekání spojovací hmoty ze spár zdiva včetně vyčištění hloubky spáry přes 40 mm délky spáry na 1 m2 upravované plochy do 6 m</t>
  </si>
  <si>
    <t>985232111</t>
  </si>
  <si>
    <t>Hloubkové spárování zdiva hloubky přes 40 do 80 mm aktivovanou maltou délky spáry na 1 m2 upravované plochy do 6 m</t>
  </si>
  <si>
    <t>985233111</t>
  </si>
  <si>
    <t>Úprava spár po spárování zdiva kamenného nebo cihelného délky spáry na 1 m2 upravované plochy do 6 m uhlazením</t>
  </si>
  <si>
    <t>997006512</t>
  </si>
  <si>
    <t>Vodorovná doprava suti na skládku s naložením na dopravní prostředek a složením přes 100 m do 1 km</t>
  </si>
  <si>
    <t>997006519</t>
  </si>
  <si>
    <t>Vodorovná doprava suti na skládku Příplatek k ceně -6512 za každý další i započatý 1 km</t>
  </si>
  <si>
    <t>29 příplatků</t>
  </si>
  <si>
    <t>997013601R</t>
  </si>
  <si>
    <t>Poplatek za uložení stavebního odpadu na skládce (skládkovné) - inertní odpad</t>
  </si>
  <si>
    <t>998332011</t>
  </si>
  <si>
    <t>Přesun hmot pro úpravy vodních toků a kanály, hráze rybníků apod. dopravní vzdálenost do 500 m</t>
  </si>
  <si>
    <t>129253201</t>
  </si>
  <si>
    <t>Čištění otevřených koryt vodotečí strojně s přehozením rozpojeného nánosu do 3 m nebo s naložením na dopravní prostředek při šířce původního dna přes 5 m a hloubce koryta do 5 m v hornině třídy těžitelnosti I skupiny 3</t>
  </si>
  <si>
    <t>171201231</t>
  </si>
  <si>
    <t>Poplatek za uložení stavebního odpadu na recyklační skládce (skládkovné) zeminy a kamení zatříděného do Katalogu odpadů pod kódem 17 05 04</t>
  </si>
  <si>
    <t>zajištění ohlášení všech staveb zařízení staveniště</t>
  </si>
  <si>
    <t>zajištění oplocení prostoru ZS</t>
  </si>
  <si>
    <t>-730102740</t>
  </si>
  <si>
    <t>"předpokládané poškození do 10% povrchu"</t>
  </si>
  <si>
    <t>příl. B., C.2</t>
  </si>
  <si>
    <t>Součet</t>
  </si>
  <si>
    <t>"obnova stávající nezpevněné lesní cesty při jejím případném porušení - zasypání výtluků štěrkem, zahutnění"</t>
  </si>
  <si>
    <t>"předpokládaná plocha využívané nezpevněné komunikace 600 x 3,0 m"</t>
  </si>
  <si>
    <t>Vypracování geometrického plánu pro zápis staveb do KN</t>
  </si>
  <si>
    <t>3 stavby těles přehrážek a stupně</t>
  </si>
  <si>
    <t xml:space="preserve">Sediment vytěžený, k odvozu - ř.km 3,500: </t>
  </si>
  <si>
    <t xml:space="preserve">Sediment vytěžený, k odvozu - ř.km 3,640: </t>
  </si>
  <si>
    <t xml:space="preserve">Sediment vytěžený, k odvozu - ř.km 3,740: </t>
  </si>
  <si>
    <t>v sortimentech, dl. do 1 m</t>
  </si>
  <si>
    <t>příl. D.1.2.3. D.1.3.3</t>
  </si>
  <si>
    <t>Vybrání dřevní hmoty z plochy</t>
  </si>
  <si>
    <t>1142033R</t>
  </si>
  <si>
    <t>Vybrání odpadu ze sedimentů</t>
  </si>
  <si>
    <t>"vybrání odpadu před i během těžení sedimentů (komunální odpad), odhad, viz příloha D.1.1"</t>
  </si>
  <si>
    <t>997013635</t>
  </si>
  <si>
    <t>Poplatek za uložení stavebního odpadu na skládce (skládkovné) komunálního zatříděného do Katalogu odpadů pod kódem 20 03 01</t>
  </si>
  <si>
    <t>127751101</t>
  </si>
  <si>
    <t>Vykopávky pod vodou strojně na hloubku do 5 m pod projektem stanovenou hladinou vody v horninách třídy těžitelnosti I a II skupiny 1 až 4, průměrné tloušťky projektované vrstvy do 0,50 m do 1 000 m3</t>
  </si>
  <si>
    <t>odtěžení nánosu a příčné přehození v rámci koryta - pod stál. hladinou</t>
  </si>
  <si>
    <t>odtěžení nánosu a příčné přehození v rámci koryta - nad stál. hladinou</t>
  </si>
  <si>
    <t>162206112</t>
  </si>
  <si>
    <t>Vodorovné přemístění výkopku bez naložení, avšak se složením zemin schopných zúrodnění, na vzdálenost přes 20 do 50 m</t>
  </si>
  <si>
    <t>shrnování nánosu ke břehu zdrže, VV, příl. D.1.2.3. D.1.3.3</t>
  </si>
  <si>
    <t>167151111</t>
  </si>
  <si>
    <t>Nakládání, skládání a překládání neulehlého výkopku nebo sypaniny strojně nakládání, množství přes 100 m3, z hornin třídy těžitelnosti I, skupiny 1 až 3</t>
  </si>
  <si>
    <t>ZERS Recyklační centrum Kutná HoraNeškaredice 95, 284 01 Kutná Hora</t>
  </si>
  <si>
    <t>"během opravy tělesa přehrážky, viz příloha D.2.1"</t>
  </si>
  <si>
    <t>230290007R</t>
  </si>
  <si>
    <t>Jímka z big bagů rozměru 0,9 x 0,9 x 1,0 m</t>
  </si>
  <si>
    <t>m</t>
  </si>
  <si>
    <t>938903211</t>
  </si>
  <si>
    <t>Dokončovací práce na dosavadních konstrukcích vysekání spár s očištěním zdiva nebo dlažby, s naložením suti na dopravní prostředek nebo s odklizením na hromady do vzdálenosti 50 m při hloubce spáry přes 70 do 120 mm ve zdivu z lomového kamene</t>
  </si>
  <si>
    <t>řkm 3.500: TĚSNÍCÍ ZÁDLAŽBA zavázání na LB, nadjezí</t>
  </si>
  <si>
    <t>3.0*3.54</t>
  </si>
  <si>
    <t>řkm 3.500: TĚSNÍCÍ ZÁDLAŽBA zavázání na PB, nadjezí</t>
  </si>
  <si>
    <t>1.50*3.0</t>
  </si>
  <si>
    <t>řkm 3.500: NÁVODNÍ LÍC PŘEHRÁŽKY</t>
  </si>
  <si>
    <t>řkm 3.500: PRŮCEZNÉ OTVORY UVNITŘ PŘEHRÁŽKY</t>
  </si>
  <si>
    <t>2*0.50*4*1.20</t>
  </si>
  <si>
    <t>řkm 3.500: PŘELIVNÁ PLOCHA PŘEHRÁŽKY, vč. křídel</t>
  </si>
  <si>
    <t>řkm 3.740: NÁVODNÍ LÍC PŘEHRÁŽKY</t>
  </si>
  <si>
    <t>řkm 3.740: PRŮCEZNÉ OTVORY UVNITŘ PŘEHRÁŽKY</t>
  </si>
  <si>
    <t>řkm 3.740: TĚSNÍCÍ ZÁDLAŽBA zavázání na LB, nadjezí</t>
  </si>
  <si>
    <t>řkm 3.740: PŘELIVNÁ PLOCHA PŘEHRÁŽKY, bez křídel</t>
  </si>
  <si>
    <t>2*0.50*4*1.30</t>
  </si>
  <si>
    <t>řkm 3.740: TĚSNÍCÍ ZÁDLAŽBA zavázání na LB, podjezí</t>
  </si>
  <si>
    <t>2.0*4.12</t>
  </si>
  <si>
    <t>kácení dřevin</t>
  </si>
  <si>
    <t>pr. 40 cm</t>
  </si>
  <si>
    <t>ks</t>
  </si>
  <si>
    <t>xx</t>
  </si>
  <si>
    <t>kámen k vytřídění do rovnaniny</t>
  </si>
  <si>
    <t>463211153</t>
  </si>
  <si>
    <t>Rovnanina z lomového kamene neupraveného pro podélné i příčné objekty objemu přes 3 m3 z kamene tříděného, s urovnáním líce a vyklínováním spár úlomky kamene hmotnost jednotlivých kamenů přes 200 do 500 kg</t>
  </si>
  <si>
    <t>2*5*0.6</t>
  </si>
  <si>
    <t>výplň kaverny LB, řkm 3.480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</si>
</sst>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00"/>
    <numFmt numFmtId="165" formatCode="dd\.mm\.yyyy"/>
    <numFmt numFmtId="166" formatCode="#,##0.00%"/>
    <numFmt numFmtId="167" formatCode="#,##0.000"/>
  </numFmts>
  <fonts count="33" x14ac:knownFonts="1">
    <font>
      <sz val="11"/>
      <color theme="1"/>
      <name val="Calibri"/>
      <family val="2"/>
      <scheme val="minor"/>
    </font>
    <font>
      <i/>
      <sz val="10"/>
      <color theme="1"/>
      <name val="Calibri"/>
      <family val="2"/>
      <charset val="238"/>
      <scheme val="minor"/>
    </font>
    <font>
      <sz val="9"/>
      <name val="Arial CE"/>
    </font>
    <font>
      <sz val="8"/>
      <name val="Trebuchet MS"/>
      <family val="2"/>
    </font>
    <font>
      <sz val="10"/>
      <name val="Trebuchet MS"/>
    </font>
    <font>
      <sz val="10"/>
      <color rgb="FF960000"/>
      <name val="Trebuchet MS"/>
    </font>
    <font>
      <u/>
      <sz val="11"/>
      <color theme="10"/>
      <name val="Calibri"/>
      <scheme val="minor"/>
    </font>
    <font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2"/>
      <name val="Trebuchet MS"/>
    </font>
    <font>
      <sz val="9"/>
      <name val="Trebuchet MS"/>
    </font>
    <font>
      <b/>
      <sz val="10"/>
      <name val="Trebuchet MS"/>
    </font>
    <font>
      <b/>
      <sz val="12"/>
      <color rgb="FF960000"/>
      <name val="Trebuchet MS"/>
    </font>
    <font>
      <sz val="8"/>
      <color rgb="FF969696"/>
      <name val="Trebuchet MS"/>
    </font>
    <font>
      <b/>
      <sz val="12"/>
      <color rgb="FF80000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7"/>
      <color rgb="FF969696"/>
      <name val="Trebuchet MS"/>
    </font>
    <font>
      <sz val="8"/>
      <color rgb="FF505050"/>
      <name val="Trebuchet MS"/>
    </font>
    <font>
      <sz val="8"/>
      <color rgb="FF800080"/>
      <name val="Arial CE"/>
    </font>
    <font>
      <sz val="7"/>
      <color rgb="FF969696"/>
      <name val="Arial CE"/>
    </font>
    <font>
      <i/>
      <sz val="9"/>
      <color rgb="FF0000FF"/>
      <name val="Arial CE"/>
    </font>
    <font>
      <sz val="8"/>
      <color rgb="FF505050"/>
      <name val="Arial CE"/>
    </font>
    <font>
      <sz val="9"/>
      <color rgb="FF969696"/>
      <name val="Arial CE"/>
    </font>
    <font>
      <sz val="8"/>
      <color rgb="FFFF0000"/>
      <name val="Arial CE"/>
    </font>
    <font>
      <b/>
      <sz val="11"/>
      <color theme="1"/>
      <name val="Calibri"/>
      <family val="2"/>
      <charset val="238"/>
      <scheme val="minor"/>
    </font>
    <font>
      <sz val="9"/>
      <color rgb="FFFF0000"/>
      <name val="Arial CE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969696"/>
      </top>
      <bottom/>
      <diagonal/>
    </border>
    <border>
      <left/>
      <right style="thin">
        <color rgb="FF000000"/>
      </right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</borders>
  <cellStyleXfs count="3">
    <xf numFmtId="0" fontId="0" fillId="0" borderId="0"/>
    <xf numFmtId="0" fontId="3" fillId="0" borderId="0"/>
    <xf numFmtId="0" fontId="6" fillId="0" borderId="0" applyNumberFormat="0" applyFill="0" applyBorder="0" applyAlignment="0" applyProtection="0"/>
  </cellStyleXfs>
  <cellXfs count="231">
    <xf numFmtId="0" fontId="0" fillId="0" borderId="0" xfId="0"/>
    <xf numFmtId="2" fontId="0" fillId="0" borderId="0" xfId="0" applyNumberFormat="1"/>
    <xf numFmtId="0" fontId="1" fillId="0" borderId="0" xfId="0" applyFont="1"/>
    <xf numFmtId="49" fontId="2" fillId="0" borderId="1" xfId="0" applyNumberFormat="1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3" fillId="3" borderId="0" xfId="1" applyFill="1"/>
    <xf numFmtId="0" fontId="4" fillId="3" borderId="0" xfId="1" applyFont="1" applyFill="1" applyAlignment="1">
      <alignment vertical="center"/>
    </xf>
    <xf numFmtId="0" fontId="5" fillId="3" borderId="0" xfId="1" applyFont="1" applyFill="1" applyAlignment="1">
      <alignment horizontal="left" vertical="center"/>
    </xf>
    <xf numFmtId="0" fontId="7" fillId="3" borderId="0" xfId="2" applyFont="1" applyFill="1" applyAlignment="1">
      <alignment vertical="center"/>
    </xf>
    <xf numFmtId="0" fontId="4" fillId="3" borderId="0" xfId="1" applyFont="1" applyFill="1" applyAlignment="1" applyProtection="1">
      <alignment vertical="center"/>
      <protection locked="0"/>
    </xf>
    <xf numFmtId="0" fontId="6" fillId="3" borderId="0" xfId="2" applyFill="1"/>
    <xf numFmtId="0" fontId="3" fillId="0" borderId="0" xfId="1"/>
    <xf numFmtId="0" fontId="3" fillId="0" borderId="0" xfId="1" applyProtection="1">
      <protection locked="0"/>
    </xf>
    <xf numFmtId="0" fontId="3" fillId="0" borderId="0" xfId="1" applyFont="1" applyAlignment="1">
      <alignment horizontal="left" vertical="center"/>
    </xf>
    <xf numFmtId="0" fontId="3" fillId="0" borderId="2" xfId="1" applyBorder="1"/>
    <xf numFmtId="0" fontId="3" fillId="0" borderId="3" xfId="1" applyBorder="1"/>
    <xf numFmtId="0" fontId="3" fillId="0" borderId="3" xfId="1" applyBorder="1" applyProtection="1">
      <protection locked="0"/>
    </xf>
    <xf numFmtId="0" fontId="3" fillId="0" borderId="4" xfId="1" applyBorder="1"/>
    <xf numFmtId="0" fontId="3" fillId="0" borderId="5" xfId="1" applyBorder="1"/>
    <xf numFmtId="0" fontId="3" fillId="0" borderId="0" xfId="1" applyBorder="1"/>
    <xf numFmtId="0" fontId="9" fillId="0" borderId="0" xfId="1" applyFont="1" applyBorder="1" applyAlignment="1">
      <alignment horizontal="left" vertical="center"/>
    </xf>
    <xf numFmtId="0" fontId="3" fillId="0" borderId="0" xfId="1" applyBorder="1" applyProtection="1">
      <protection locked="0"/>
    </xf>
    <xf numFmtId="0" fontId="3" fillId="0" borderId="6" xfId="1" applyBorder="1"/>
    <xf numFmtId="0" fontId="8" fillId="0" borderId="0" xfId="1" applyFont="1" applyAlignment="1">
      <alignment horizontal="left" vertical="center"/>
    </xf>
    <xf numFmtId="0" fontId="10" fillId="0" borderId="0" xfId="1" applyFont="1" applyBorder="1" applyAlignment="1">
      <alignment horizontal="left" vertical="center"/>
    </xf>
    <xf numFmtId="0" fontId="3" fillId="0" borderId="0" xfId="1" applyFont="1" applyAlignment="1">
      <alignment vertical="center"/>
    </xf>
    <xf numFmtId="0" fontId="3" fillId="0" borderId="5" xfId="1" applyFont="1" applyBorder="1" applyAlignment="1">
      <alignment vertical="center"/>
    </xf>
    <xf numFmtId="0" fontId="3" fillId="0" borderId="0" xfId="1" applyFont="1" applyBorder="1" applyAlignment="1">
      <alignment vertical="center"/>
    </xf>
    <xf numFmtId="0" fontId="3" fillId="0" borderId="0" xfId="1" applyFont="1" applyBorder="1" applyAlignment="1" applyProtection="1">
      <alignment vertical="center"/>
      <protection locked="0"/>
    </xf>
    <xf numFmtId="0" fontId="3" fillId="0" borderId="6" xfId="1" applyFont="1" applyBorder="1" applyAlignment="1">
      <alignment vertical="center"/>
    </xf>
    <xf numFmtId="0" fontId="12" fillId="0" borderId="0" xfId="1" applyFont="1" applyBorder="1" applyAlignment="1">
      <alignment horizontal="left" vertical="center"/>
    </xf>
    <xf numFmtId="0" fontId="10" fillId="0" borderId="0" xfId="1" applyFont="1" applyBorder="1" applyAlignment="1" applyProtection="1">
      <alignment horizontal="left" vertical="center"/>
      <protection locked="0"/>
    </xf>
    <xf numFmtId="165" fontId="12" fillId="0" borderId="0" xfId="1" applyNumberFormat="1" applyFont="1" applyBorder="1" applyAlignment="1">
      <alignment horizontal="left" vertical="center"/>
    </xf>
    <xf numFmtId="0" fontId="3" fillId="0" borderId="5" xfId="1" applyFont="1" applyBorder="1" applyAlignment="1">
      <alignment vertical="center" wrapText="1"/>
    </xf>
    <xf numFmtId="0" fontId="3" fillId="0" borderId="0" xfId="1" applyFont="1" applyBorder="1" applyAlignment="1">
      <alignment vertical="center" wrapText="1"/>
    </xf>
    <xf numFmtId="0" fontId="3" fillId="0" borderId="0" xfId="1" applyFont="1" applyBorder="1" applyAlignment="1" applyProtection="1">
      <alignment vertical="center" wrapText="1"/>
      <protection locked="0"/>
    </xf>
    <xf numFmtId="0" fontId="3" fillId="0" borderId="6" xfId="1" applyFont="1" applyBorder="1" applyAlignment="1">
      <alignment vertical="center" wrapText="1"/>
    </xf>
    <xf numFmtId="0" fontId="3" fillId="0" borderId="0" xfId="1" applyFont="1" applyAlignment="1">
      <alignment vertical="center" wrapText="1"/>
    </xf>
    <xf numFmtId="0" fontId="3" fillId="0" borderId="7" xfId="1" applyFont="1" applyBorder="1" applyAlignment="1">
      <alignment vertical="center"/>
    </xf>
    <xf numFmtId="0" fontId="3" fillId="0" borderId="7" xfId="1" applyFont="1" applyBorder="1" applyAlignment="1" applyProtection="1">
      <alignment vertical="center"/>
      <protection locked="0"/>
    </xf>
    <xf numFmtId="0" fontId="3" fillId="0" borderId="8" xfId="1" applyFont="1" applyBorder="1" applyAlignment="1">
      <alignment vertical="center"/>
    </xf>
    <xf numFmtId="0" fontId="13" fillId="0" borderId="0" xfId="1" applyFont="1" applyBorder="1" applyAlignment="1">
      <alignment horizontal="left" vertical="center"/>
    </xf>
    <xf numFmtId="4" fontId="14" fillId="0" borderId="0" xfId="1" applyNumberFormat="1" applyFont="1" applyBorder="1" applyAlignment="1">
      <alignment vertical="center"/>
    </xf>
    <xf numFmtId="0" fontId="15" fillId="0" borderId="0" xfId="1" applyFont="1" applyBorder="1" applyAlignment="1">
      <alignment horizontal="right" vertical="center"/>
    </xf>
    <xf numFmtId="0" fontId="15" fillId="0" borderId="0" xfId="1" applyFont="1" applyBorder="1" applyAlignment="1" applyProtection="1">
      <alignment horizontal="right" vertical="center"/>
      <protection locked="0"/>
    </xf>
    <xf numFmtId="0" fontId="15" fillId="0" borderId="0" xfId="1" applyFont="1" applyBorder="1" applyAlignment="1">
      <alignment horizontal="left" vertical="center"/>
    </xf>
    <xf numFmtId="4" fontId="15" fillId="0" borderId="0" xfId="1" applyNumberFormat="1" applyFont="1" applyBorder="1" applyAlignment="1">
      <alignment vertical="center"/>
    </xf>
    <xf numFmtId="166" fontId="15" fillId="0" borderId="0" xfId="1" applyNumberFormat="1" applyFont="1" applyBorder="1" applyAlignment="1" applyProtection="1">
      <alignment horizontal="right" vertical="center"/>
      <protection locked="0"/>
    </xf>
    <xf numFmtId="0" fontId="3" fillId="5" borderId="0" xfId="1" applyFont="1" applyFill="1" applyBorder="1" applyAlignment="1">
      <alignment vertical="center"/>
    </xf>
    <xf numFmtId="0" fontId="11" fillId="5" borderId="9" xfId="1" applyFont="1" applyFill="1" applyBorder="1" applyAlignment="1">
      <alignment horizontal="left" vertical="center"/>
    </xf>
    <xf numFmtId="0" fontId="3" fillId="5" borderId="10" xfId="1" applyFont="1" applyFill="1" applyBorder="1" applyAlignment="1">
      <alignment vertical="center"/>
    </xf>
    <xf numFmtId="0" fontId="11" fillId="5" borderId="10" xfId="1" applyFont="1" applyFill="1" applyBorder="1" applyAlignment="1">
      <alignment horizontal="right" vertical="center"/>
    </xf>
    <xf numFmtId="0" fontId="11" fillId="5" borderId="10" xfId="1" applyFont="1" applyFill="1" applyBorder="1" applyAlignment="1">
      <alignment horizontal="center" vertical="center"/>
    </xf>
    <xf numFmtId="0" fontId="3" fillId="5" borderId="10" xfId="1" applyFont="1" applyFill="1" applyBorder="1" applyAlignment="1" applyProtection="1">
      <alignment vertical="center"/>
      <protection locked="0"/>
    </xf>
    <xf numFmtId="4" fontId="11" fillId="5" borderId="10" xfId="1" applyNumberFormat="1" applyFont="1" applyFill="1" applyBorder="1" applyAlignment="1">
      <alignment vertical="center"/>
    </xf>
    <xf numFmtId="0" fontId="3" fillId="5" borderId="11" xfId="1" applyFont="1" applyFill="1" applyBorder="1" applyAlignment="1">
      <alignment vertical="center"/>
    </xf>
    <xf numFmtId="0" fontId="3" fillId="0" borderId="12" xfId="1" applyFont="1" applyBorder="1" applyAlignment="1">
      <alignment vertical="center"/>
    </xf>
    <xf numFmtId="0" fontId="3" fillId="0" borderId="13" xfId="1" applyFont="1" applyBorder="1" applyAlignment="1">
      <alignment vertical="center"/>
    </xf>
    <xf numFmtId="0" fontId="3" fillId="0" borderId="13" xfId="1" applyFont="1" applyBorder="1" applyAlignment="1" applyProtection="1">
      <alignment vertical="center"/>
      <protection locked="0"/>
    </xf>
    <xf numFmtId="0" fontId="3" fillId="0" borderId="14" xfId="1" applyFont="1" applyBorder="1" applyAlignment="1">
      <alignment vertical="center"/>
    </xf>
    <xf numFmtId="0" fontId="3" fillId="0" borderId="2" xfId="1" applyFont="1" applyBorder="1" applyAlignment="1">
      <alignment vertical="center"/>
    </xf>
    <xf numFmtId="0" fontId="3" fillId="0" borderId="3" xfId="1" applyFont="1" applyBorder="1" applyAlignment="1">
      <alignment vertical="center"/>
    </xf>
    <xf numFmtId="0" fontId="3" fillId="0" borderId="3" xfId="1" applyFont="1" applyBorder="1" applyAlignment="1" applyProtection="1">
      <alignment vertical="center"/>
      <protection locked="0"/>
    </xf>
    <xf numFmtId="0" fontId="3" fillId="0" borderId="4" xfId="1" applyFont="1" applyBorder="1" applyAlignment="1">
      <alignment vertical="center"/>
    </xf>
    <xf numFmtId="0" fontId="12" fillId="5" borderId="0" xfId="1" applyFont="1" applyFill="1" applyBorder="1" applyAlignment="1">
      <alignment horizontal="left" vertical="center"/>
    </xf>
    <xf numFmtId="0" fontId="3" fillId="5" borderId="0" xfId="1" applyFont="1" applyFill="1" applyBorder="1" applyAlignment="1" applyProtection="1">
      <alignment vertical="center"/>
      <protection locked="0"/>
    </xf>
    <xf numFmtId="0" fontId="12" fillId="5" borderId="0" xfId="1" applyFont="1" applyFill="1" applyBorder="1" applyAlignment="1">
      <alignment horizontal="right" vertical="center"/>
    </xf>
    <xf numFmtId="0" fontId="3" fillId="5" borderId="6" xfId="1" applyFont="1" applyFill="1" applyBorder="1" applyAlignment="1">
      <alignment vertical="center"/>
    </xf>
    <xf numFmtId="0" fontId="16" fillId="0" borderId="0" xfId="1" applyFont="1" applyBorder="1" applyAlignment="1">
      <alignment horizontal="left" vertical="center"/>
    </xf>
    <xf numFmtId="0" fontId="17" fillId="0" borderId="5" xfId="1" applyFont="1" applyBorder="1" applyAlignment="1">
      <alignment vertical="center"/>
    </xf>
    <xf numFmtId="0" fontId="17" fillId="0" borderId="0" xfId="1" applyFont="1" applyBorder="1" applyAlignment="1">
      <alignment vertical="center"/>
    </xf>
    <xf numFmtId="0" fontId="17" fillId="0" borderId="15" xfId="1" applyFont="1" applyBorder="1" applyAlignment="1">
      <alignment horizontal="left" vertical="center"/>
    </xf>
    <xf numFmtId="0" fontId="17" fillId="0" borderId="15" xfId="1" applyFont="1" applyBorder="1" applyAlignment="1">
      <alignment vertical="center"/>
    </xf>
    <xf numFmtId="0" fontId="17" fillId="0" borderId="15" xfId="1" applyFont="1" applyBorder="1" applyAlignment="1" applyProtection="1">
      <alignment vertical="center"/>
      <protection locked="0"/>
    </xf>
    <xf numFmtId="4" fontId="17" fillId="0" borderId="15" xfId="1" applyNumberFormat="1" applyFont="1" applyBorder="1" applyAlignment="1">
      <alignment vertical="center"/>
    </xf>
    <xf numFmtId="0" fontId="17" fillId="0" borderId="6" xfId="1" applyFont="1" applyBorder="1" applyAlignment="1">
      <alignment vertical="center"/>
    </xf>
    <xf numFmtId="0" fontId="17" fillId="0" borderId="0" xfId="1" applyFont="1" applyAlignment="1">
      <alignment vertical="center"/>
    </xf>
    <xf numFmtId="0" fontId="18" fillId="0" borderId="5" xfId="1" applyFont="1" applyBorder="1" applyAlignment="1">
      <alignment vertical="center"/>
    </xf>
    <xf numFmtId="0" fontId="18" fillId="0" borderId="0" xfId="1" applyFont="1" applyBorder="1" applyAlignment="1">
      <alignment vertical="center"/>
    </xf>
    <xf numFmtId="0" fontId="18" fillId="0" borderId="15" xfId="1" applyFont="1" applyBorder="1" applyAlignment="1">
      <alignment horizontal="left" vertical="center"/>
    </xf>
    <xf numFmtId="0" fontId="18" fillId="0" borderId="15" xfId="1" applyFont="1" applyBorder="1" applyAlignment="1">
      <alignment vertical="center"/>
    </xf>
    <xf numFmtId="0" fontId="18" fillId="0" borderId="15" xfId="1" applyFont="1" applyBorder="1" applyAlignment="1" applyProtection="1">
      <alignment vertical="center"/>
      <protection locked="0"/>
    </xf>
    <xf numFmtId="4" fontId="18" fillId="0" borderId="15" xfId="1" applyNumberFormat="1" applyFont="1" applyBorder="1" applyAlignment="1">
      <alignment vertical="center"/>
    </xf>
    <xf numFmtId="0" fontId="18" fillId="0" borderId="6" xfId="1" applyFont="1" applyBorder="1" applyAlignment="1">
      <alignment vertical="center"/>
    </xf>
    <xf numFmtId="0" fontId="18" fillId="0" borderId="0" xfId="1" applyFont="1" applyAlignment="1">
      <alignment vertical="center"/>
    </xf>
    <xf numFmtId="0" fontId="9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 applyProtection="1">
      <alignment horizontal="left" vertical="center"/>
      <protection locked="0"/>
    </xf>
    <xf numFmtId="165" fontId="12" fillId="0" borderId="0" xfId="1" applyNumberFormat="1" applyFont="1" applyAlignment="1">
      <alignment horizontal="left" vertical="center"/>
    </xf>
    <xf numFmtId="0" fontId="3" fillId="0" borderId="5" xfId="1" applyFont="1" applyBorder="1" applyAlignment="1">
      <alignment horizontal="center" vertical="center" wrapText="1"/>
    </xf>
    <xf numFmtId="0" fontId="12" fillId="5" borderId="16" xfId="1" applyFont="1" applyFill="1" applyBorder="1" applyAlignment="1">
      <alignment horizontal="center" vertical="center" wrapText="1"/>
    </xf>
    <xf numFmtId="0" fontId="12" fillId="5" borderId="17" xfId="1" applyFont="1" applyFill="1" applyBorder="1" applyAlignment="1">
      <alignment horizontal="center" vertical="center" wrapText="1"/>
    </xf>
    <xf numFmtId="0" fontId="12" fillId="5" borderId="17" xfId="1" applyFont="1" applyFill="1" applyBorder="1" applyAlignment="1" applyProtection="1">
      <alignment horizontal="center" vertical="center" wrapText="1"/>
      <protection locked="0"/>
    </xf>
    <xf numFmtId="0" fontId="12" fillId="5" borderId="18" xfId="1" applyFont="1" applyFill="1" applyBorder="1" applyAlignment="1">
      <alignment horizontal="center" vertical="center" wrapText="1"/>
    </xf>
    <xf numFmtId="0" fontId="10" fillId="0" borderId="16" xfId="1" applyFont="1" applyBorder="1" applyAlignment="1">
      <alignment horizontal="center" vertical="center" wrapText="1"/>
    </xf>
    <xf numFmtId="0" fontId="10" fillId="0" borderId="17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14" fillId="0" borderId="0" xfId="1" applyFont="1" applyAlignment="1">
      <alignment horizontal="left" vertical="center"/>
    </xf>
    <xf numFmtId="4" fontId="14" fillId="0" borderId="0" xfId="1" applyNumberFormat="1" applyFont="1" applyAlignment="1"/>
    <xf numFmtId="0" fontId="3" fillId="0" borderId="19" xfId="1" applyFont="1" applyBorder="1" applyAlignment="1">
      <alignment vertical="center"/>
    </xf>
    <xf numFmtId="164" fontId="19" fillId="0" borderId="7" xfId="1" applyNumberFormat="1" applyFont="1" applyBorder="1" applyAlignment="1"/>
    <xf numFmtId="164" fontId="19" fillId="0" borderId="20" xfId="1" applyNumberFormat="1" applyFont="1" applyBorder="1" applyAlignment="1"/>
    <xf numFmtId="4" fontId="20" fillId="0" borderId="0" xfId="1" applyNumberFormat="1" applyFont="1" applyAlignment="1">
      <alignment vertical="center"/>
    </xf>
    <xf numFmtId="0" fontId="21" fillId="0" borderId="5" xfId="1" applyFont="1" applyBorder="1" applyAlignment="1"/>
    <xf numFmtId="0" fontId="21" fillId="0" borderId="0" xfId="1" applyFont="1" applyAlignment="1"/>
    <xf numFmtId="0" fontId="21" fillId="0" borderId="0" xfId="1" applyFont="1" applyAlignment="1">
      <alignment horizontal="left"/>
    </xf>
    <xf numFmtId="0" fontId="17" fillId="0" borderId="0" xfId="1" applyFont="1" applyAlignment="1">
      <alignment horizontal="left"/>
    </xf>
    <xf numFmtId="0" fontId="21" fillId="0" borderId="0" xfId="1" applyFont="1" applyAlignment="1" applyProtection="1">
      <protection locked="0"/>
    </xf>
    <xf numFmtId="4" fontId="17" fillId="0" borderId="0" xfId="1" applyNumberFormat="1" applyFont="1" applyAlignment="1"/>
    <xf numFmtId="0" fontId="21" fillId="0" borderId="21" xfId="1" applyFont="1" applyBorder="1" applyAlignment="1"/>
    <xf numFmtId="0" fontId="21" fillId="0" borderId="0" xfId="1" applyFont="1" applyBorder="1" applyAlignment="1"/>
    <xf numFmtId="164" fontId="21" fillId="0" borderId="0" xfId="1" applyNumberFormat="1" applyFont="1" applyBorder="1" applyAlignment="1"/>
    <xf numFmtId="164" fontId="21" fillId="0" borderId="22" xfId="1" applyNumberFormat="1" applyFont="1" applyBorder="1" applyAlignment="1"/>
    <xf numFmtId="0" fontId="21" fillId="0" borderId="0" xfId="1" applyFont="1" applyAlignment="1">
      <alignment horizontal="center"/>
    </xf>
    <xf numFmtId="4" fontId="21" fillId="0" borderId="0" xfId="1" applyNumberFormat="1" applyFont="1" applyAlignment="1">
      <alignment vertical="center"/>
    </xf>
    <xf numFmtId="0" fontId="18" fillId="0" borderId="0" xfId="1" applyFont="1" applyAlignment="1">
      <alignment horizontal="left"/>
    </xf>
    <xf numFmtId="4" fontId="18" fillId="0" borderId="0" xfId="1" applyNumberFormat="1" applyFont="1" applyAlignment="1"/>
    <xf numFmtId="0" fontId="3" fillId="0" borderId="5" xfId="1" applyFont="1" applyBorder="1" applyAlignment="1" applyProtection="1">
      <alignment vertical="center"/>
      <protection locked="0"/>
    </xf>
    <xf numFmtId="0" fontId="3" fillId="0" borderId="1" xfId="1" applyFont="1" applyBorder="1" applyAlignment="1" applyProtection="1">
      <alignment horizontal="center" vertical="center"/>
      <protection locked="0"/>
    </xf>
    <xf numFmtId="49" fontId="3" fillId="0" borderId="1" xfId="1" applyNumberFormat="1" applyFont="1" applyBorder="1" applyAlignment="1" applyProtection="1">
      <alignment horizontal="left" vertical="center" wrapText="1"/>
      <protection locked="0"/>
    </xf>
    <xf numFmtId="0" fontId="3" fillId="0" borderId="1" xfId="1" applyFont="1" applyBorder="1" applyAlignment="1" applyProtection="1">
      <alignment horizontal="left" vertical="center" wrapText="1"/>
      <protection locked="0"/>
    </xf>
    <xf numFmtId="0" fontId="3" fillId="0" borderId="1" xfId="1" applyFont="1" applyBorder="1" applyAlignment="1" applyProtection="1">
      <alignment horizontal="center" vertical="center" wrapText="1"/>
      <protection locked="0"/>
    </xf>
    <xf numFmtId="167" fontId="3" fillId="0" borderId="1" xfId="1" applyNumberFormat="1" applyFont="1" applyBorder="1" applyAlignment="1" applyProtection="1">
      <alignment vertical="center"/>
      <protection locked="0"/>
    </xf>
    <xf numFmtId="4" fontId="3" fillId="2" borderId="1" xfId="1" applyNumberFormat="1" applyFont="1" applyFill="1" applyBorder="1" applyAlignment="1" applyProtection="1">
      <alignment vertical="center"/>
      <protection locked="0"/>
    </xf>
    <xf numFmtId="4" fontId="3" fillId="0" borderId="1" xfId="1" applyNumberFormat="1" applyFont="1" applyBorder="1" applyAlignment="1" applyProtection="1">
      <alignment vertical="center"/>
      <protection locked="0"/>
    </xf>
    <xf numFmtId="0" fontId="15" fillId="2" borderId="1" xfId="1" applyFont="1" applyFill="1" applyBorder="1" applyAlignment="1" applyProtection="1">
      <alignment horizontal="left" vertical="center"/>
      <protection locked="0"/>
    </xf>
    <xf numFmtId="0" fontId="15" fillId="0" borderId="0" xfId="1" applyFont="1" applyBorder="1" applyAlignment="1">
      <alignment horizontal="center" vertical="center"/>
    </xf>
    <xf numFmtId="164" fontId="15" fillId="0" borderId="0" xfId="1" applyNumberFormat="1" applyFont="1" applyBorder="1" applyAlignment="1">
      <alignment vertical="center"/>
    </xf>
    <xf numFmtId="164" fontId="15" fillId="0" borderId="22" xfId="1" applyNumberFormat="1" applyFont="1" applyBorder="1" applyAlignment="1">
      <alignment vertical="center"/>
    </xf>
    <xf numFmtId="4" fontId="3" fillId="0" borderId="0" xfId="1" applyNumberFormat="1" applyFont="1" applyAlignment="1">
      <alignment vertical="center"/>
    </xf>
    <xf numFmtId="0" fontId="22" fillId="0" borderId="5" xfId="1" applyFont="1" applyBorder="1" applyAlignment="1">
      <alignment vertical="center"/>
    </xf>
    <xf numFmtId="0" fontId="22" fillId="0" borderId="0" xfId="1" applyFont="1" applyAlignment="1">
      <alignment vertical="center"/>
    </xf>
    <xf numFmtId="0" fontId="23" fillId="0" borderId="0" xfId="1" applyFont="1" applyAlignment="1">
      <alignment horizontal="left" vertical="center"/>
    </xf>
    <xf numFmtId="0" fontId="22" fillId="0" borderId="0" xfId="1" applyFont="1" applyAlignment="1">
      <alignment horizontal="left" vertical="center"/>
    </xf>
    <xf numFmtId="0" fontId="22" fillId="0" borderId="0" xfId="1" applyFont="1" applyAlignment="1">
      <alignment horizontal="left" vertical="center" wrapText="1"/>
    </xf>
    <xf numFmtId="0" fontId="22" fillId="0" borderId="0" xfId="1" applyFont="1" applyAlignment="1" applyProtection="1">
      <alignment vertical="center"/>
      <protection locked="0"/>
    </xf>
    <xf numFmtId="0" fontId="22" fillId="0" borderId="21" xfId="1" applyFont="1" applyBorder="1" applyAlignment="1">
      <alignment vertical="center"/>
    </xf>
    <xf numFmtId="0" fontId="22" fillId="0" borderId="0" xfId="1" applyFont="1" applyBorder="1" applyAlignment="1">
      <alignment vertical="center"/>
    </xf>
    <xf numFmtId="0" fontId="22" fillId="0" borderId="22" xfId="1" applyFont="1" applyBorder="1" applyAlignment="1">
      <alignment vertical="center"/>
    </xf>
    <xf numFmtId="0" fontId="24" fillId="0" borderId="5" xfId="1" applyFont="1" applyBorder="1" applyAlignment="1">
      <alignment vertical="center"/>
    </xf>
    <xf numFmtId="0" fontId="24" fillId="0" borderId="0" xfId="1" applyFont="1" applyAlignment="1">
      <alignment vertical="center"/>
    </xf>
    <xf numFmtId="0" fontId="24" fillId="0" borderId="0" xfId="1" applyFont="1" applyAlignment="1">
      <alignment horizontal="left" vertical="center"/>
    </xf>
    <xf numFmtId="0" fontId="24" fillId="0" borderId="0" xfId="1" applyFont="1" applyAlignment="1">
      <alignment horizontal="left" vertical="center" wrapText="1"/>
    </xf>
    <xf numFmtId="167" fontId="24" fillId="0" borderId="0" xfId="1" applyNumberFormat="1" applyFont="1" applyAlignment="1">
      <alignment vertical="center"/>
    </xf>
    <xf numFmtId="0" fontId="24" fillId="0" borderId="0" xfId="1" applyFont="1" applyAlignment="1" applyProtection="1">
      <alignment vertical="center"/>
      <protection locked="0"/>
    </xf>
    <xf numFmtId="0" fontId="24" fillId="0" borderId="21" xfId="1" applyFont="1" applyBorder="1" applyAlignment="1">
      <alignment vertical="center"/>
    </xf>
    <xf numFmtId="0" fontId="24" fillId="0" borderId="0" xfId="1" applyFont="1" applyBorder="1" applyAlignment="1">
      <alignment vertical="center"/>
    </xf>
    <xf numFmtId="0" fontId="24" fillId="0" borderId="22" xfId="1" applyFont="1" applyBorder="1" applyAlignment="1">
      <alignment vertical="center"/>
    </xf>
    <xf numFmtId="0" fontId="3" fillId="6" borderId="1" xfId="1" applyFont="1" applyFill="1" applyBorder="1" applyAlignment="1" applyProtection="1">
      <alignment horizontal="center" vertical="center"/>
      <protection locked="0"/>
    </xf>
    <xf numFmtId="0" fontId="25" fillId="0" borderId="0" xfId="0" applyFont="1" applyAlignment="1">
      <alignment vertical="center"/>
    </xf>
    <xf numFmtId="0" fontId="25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 wrapText="1"/>
    </xf>
    <xf numFmtId="0" fontId="25" fillId="0" borderId="5" xfId="0" applyFont="1" applyBorder="1" applyAlignment="1">
      <alignment vertical="center"/>
    </xf>
    <xf numFmtId="0" fontId="25" fillId="0" borderId="21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25" fillId="0" borderId="22" xfId="0" applyFont="1" applyBorder="1" applyAlignment="1" applyProtection="1">
      <alignment vertical="center"/>
    </xf>
    <xf numFmtId="0" fontId="25" fillId="0" borderId="0" xfId="0" applyFont="1" applyAlignment="1">
      <alignment horizontal="left" vertical="center"/>
    </xf>
    <xf numFmtId="49" fontId="27" fillId="0" borderId="1" xfId="0" applyNumberFormat="1" applyFont="1" applyBorder="1" applyAlignment="1" applyProtection="1">
      <alignment horizontal="left" vertical="center" wrapText="1"/>
    </xf>
    <xf numFmtId="0" fontId="27" fillId="0" borderId="1" xfId="0" applyFont="1" applyBorder="1" applyAlignment="1" applyProtection="1">
      <alignment horizontal="left" vertical="center" wrapText="1"/>
    </xf>
    <xf numFmtId="49" fontId="0" fillId="0" borderId="1" xfId="0" applyNumberFormat="1" applyFont="1" applyBorder="1" applyAlignment="1" applyProtection="1">
      <alignment horizontal="left" vertical="center" wrapText="1"/>
      <protection locked="0"/>
    </xf>
    <xf numFmtId="0" fontId="0" fillId="0" borderId="1" xfId="0" applyFont="1" applyBorder="1" applyAlignment="1" applyProtection="1">
      <alignment horizontal="left" vertical="center" wrapText="1"/>
      <protection locked="0"/>
    </xf>
    <xf numFmtId="0" fontId="25" fillId="0" borderId="0" xfId="0" applyFont="1" applyFill="1" applyBorder="1" applyAlignment="1" applyProtection="1">
      <alignment horizontal="left" vertical="center" wrapText="1"/>
    </xf>
    <xf numFmtId="49" fontId="27" fillId="0" borderId="0" xfId="0" applyNumberFormat="1" applyFont="1" applyBorder="1" applyAlignment="1" applyProtection="1">
      <alignment horizontal="left" vertical="center" wrapText="1"/>
    </xf>
    <xf numFmtId="0" fontId="27" fillId="0" borderId="0" xfId="0" applyFont="1" applyBorder="1" applyAlignment="1" applyProtection="1">
      <alignment horizontal="left" vertical="center" wrapText="1"/>
    </xf>
    <xf numFmtId="0" fontId="28" fillId="0" borderId="0" xfId="0" applyFont="1" applyAlignment="1" applyProtection="1">
      <alignment horizontal="left" vertical="center" wrapText="1"/>
    </xf>
    <xf numFmtId="0" fontId="3" fillId="0" borderId="0" xfId="1" applyFont="1" applyBorder="1" applyAlignment="1">
      <alignment vertical="center"/>
    </xf>
    <xf numFmtId="0" fontId="3" fillId="0" borderId="0" xfId="1" applyFont="1" applyAlignment="1">
      <alignment vertical="center"/>
    </xf>
    <xf numFmtId="49" fontId="2" fillId="0" borderId="0" xfId="0" applyNumberFormat="1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5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167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29" fillId="0" borderId="21" xfId="0" applyFont="1" applyBorder="1" applyAlignment="1" applyProtection="1">
      <alignment horizontal="left" vertical="center"/>
    </xf>
    <xf numFmtId="0" fontId="29" fillId="0" borderId="0" xfId="0" applyFont="1" applyBorder="1" applyAlignment="1" applyProtection="1">
      <alignment horizontal="center" vertical="center"/>
    </xf>
    <xf numFmtId="164" fontId="29" fillId="0" borderId="0" xfId="0" applyNumberFormat="1" applyFont="1" applyBorder="1" applyAlignment="1" applyProtection="1">
      <alignment vertical="center"/>
    </xf>
    <xf numFmtId="164" fontId="2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8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167" fontId="28" fillId="0" borderId="0" xfId="0" applyNumberFormat="1" applyFont="1" applyAlignment="1" applyProtection="1">
      <alignment vertical="center"/>
    </xf>
    <xf numFmtId="0" fontId="28" fillId="0" borderId="5" xfId="0" applyFont="1" applyBorder="1" applyAlignment="1">
      <alignment vertical="center"/>
    </xf>
    <xf numFmtId="0" fontId="28" fillId="0" borderId="21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28" fillId="0" borderId="22" xfId="0" applyFont="1" applyBorder="1" applyAlignment="1" applyProtection="1">
      <alignment vertical="center"/>
    </xf>
    <xf numFmtId="0" fontId="28" fillId="0" borderId="0" xfId="0" applyFont="1" applyAlignment="1">
      <alignment horizontal="left" vertical="center"/>
    </xf>
    <xf numFmtId="0" fontId="30" fillId="0" borderId="0" xfId="0" applyFont="1" applyAlignment="1">
      <alignment vertical="center"/>
    </xf>
    <xf numFmtId="0" fontId="30" fillId="0" borderId="5" xfId="0" applyFont="1" applyBorder="1" applyAlignment="1" applyProtection="1">
      <alignment vertical="center"/>
    </xf>
    <xf numFmtId="0" fontId="30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167" fontId="30" fillId="0" borderId="0" xfId="0" applyNumberFormat="1" applyFont="1" applyAlignment="1" applyProtection="1">
      <alignment vertical="center"/>
    </xf>
    <xf numFmtId="0" fontId="30" fillId="0" borderId="5" xfId="0" applyFont="1" applyBorder="1" applyAlignment="1">
      <alignment vertical="center"/>
    </xf>
    <xf numFmtId="0" fontId="30" fillId="0" borderId="21" xfId="0" applyFont="1" applyBorder="1" applyAlignment="1" applyProtection="1">
      <alignment vertical="center"/>
    </xf>
    <xf numFmtId="0" fontId="30" fillId="0" borderId="0" xfId="0" applyFont="1" applyBorder="1" applyAlignment="1" applyProtection="1">
      <alignment vertical="center"/>
    </xf>
    <xf numFmtId="0" fontId="30" fillId="0" borderId="22" xfId="0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/>
    <xf numFmtId="1" fontId="0" fillId="0" borderId="0" xfId="0" applyNumberFormat="1"/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49" fontId="32" fillId="0" borderId="1" xfId="0" applyNumberFormat="1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11" fillId="0" borderId="0" xfId="1" applyFont="1" applyBorder="1" applyAlignment="1">
      <alignment horizontal="left" vertical="center" wrapText="1"/>
    </xf>
    <xf numFmtId="0" fontId="3" fillId="0" borderId="0" xfId="1" applyFont="1" applyBorder="1" applyAlignment="1">
      <alignment vertical="center"/>
    </xf>
    <xf numFmtId="0" fontId="12" fillId="0" borderId="0" xfId="1" applyFont="1" applyBorder="1" applyAlignment="1">
      <alignment horizontal="left" vertical="center" wrapText="1"/>
    </xf>
    <xf numFmtId="0" fontId="3" fillId="0" borderId="0" xfId="1" applyFont="1" applyBorder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 wrapText="1"/>
    </xf>
    <xf numFmtId="0" fontId="3" fillId="0" borderId="0" xfId="1" applyFont="1" applyAlignment="1">
      <alignment vertical="center"/>
    </xf>
    <xf numFmtId="0" fontId="7" fillId="3" borderId="0" xfId="2" applyFont="1" applyFill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3" fillId="0" borderId="0" xfId="1"/>
    <xf numFmtId="0" fontId="10" fillId="0" borderId="0" xfId="1" applyFont="1" applyBorder="1" applyAlignment="1">
      <alignment horizontal="left" vertical="center" wrapText="1"/>
    </xf>
    <xf numFmtId="0" fontId="10" fillId="0" borderId="0" xfId="1" applyFont="1" applyBorder="1" applyAlignment="1">
      <alignment horizontal="left" vertical="center"/>
    </xf>
  </cellXfs>
  <cellStyles count="3">
    <cellStyle name="Hypertextový odkaz" xfId="2" builtinId="8"/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racovn&#237;\pom&#367;cky\VON%20-%20vzo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VON.01 - Soupis prací - V..."/>
      <sheetName val="Pokyny pro vyplnění"/>
    </sheetNames>
    <sheetDataSet>
      <sheetData sheetId="0">
        <row r="6">
          <cell r="K6" t="str">
            <v>Vedlejší a ostatní náklady</v>
          </cell>
        </row>
        <row r="8">
          <cell r="AN8" t="str">
            <v>14.09.2017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"/>
  <sheetViews>
    <sheetView workbookViewId="0">
      <selection activeCell="D10" sqref="D10"/>
    </sheetView>
  </sheetViews>
  <sheetFormatPr defaultRowHeight="15" x14ac:dyDescent="0.25"/>
  <cols>
    <col min="1" max="1" width="39.42578125" bestFit="1" customWidth="1"/>
  </cols>
  <sheetData>
    <row r="1" spans="1:19" x14ac:dyDescent="0.25">
      <c r="A1" s="1" t="s">
        <v>294</v>
      </c>
      <c r="B1" s="2">
        <v>543</v>
      </c>
      <c r="C1" t="s">
        <v>1</v>
      </c>
    </row>
    <row r="2" spans="1:19" x14ac:dyDescent="0.25">
      <c r="A2" t="s">
        <v>295</v>
      </c>
      <c r="B2">
        <v>9</v>
      </c>
      <c r="C2" t="s">
        <v>1</v>
      </c>
    </row>
    <row r="3" spans="1:19" x14ac:dyDescent="0.25">
      <c r="A3" t="s">
        <v>296</v>
      </c>
      <c r="B3">
        <v>752</v>
      </c>
      <c r="C3" t="s">
        <v>1</v>
      </c>
    </row>
    <row r="4" spans="1:19" x14ac:dyDescent="0.25">
      <c r="B4" s="210">
        <f>SUM(B1:B3)</f>
        <v>1304</v>
      </c>
      <c r="C4" s="210" t="s">
        <v>1</v>
      </c>
    </row>
    <row r="5" spans="1:19" x14ac:dyDescent="0.25">
      <c r="B5" s="210"/>
      <c r="C5" s="210"/>
    </row>
    <row r="6" spans="1:19" x14ac:dyDescent="0.25">
      <c r="A6" t="s">
        <v>340</v>
      </c>
      <c r="D6">
        <v>6</v>
      </c>
      <c r="E6" s="1" t="s">
        <v>1</v>
      </c>
      <c r="G6" s="1"/>
      <c r="I6" s="1"/>
      <c r="K6" s="1"/>
      <c r="M6" s="1"/>
      <c r="O6" s="1"/>
      <c r="Q6" s="1"/>
      <c r="S6" s="1"/>
    </row>
    <row r="7" spans="1:19" x14ac:dyDescent="0.25">
      <c r="A7" t="s">
        <v>2</v>
      </c>
      <c r="D7" s="1">
        <f>ROUND(B1+B2+B3,0)-D6</f>
        <v>1298</v>
      </c>
      <c r="E7" s="1" t="s">
        <v>1</v>
      </c>
      <c r="F7" s="2"/>
      <c r="G7" s="1"/>
      <c r="H7" s="2"/>
      <c r="I7" s="1"/>
      <c r="J7" s="2"/>
      <c r="K7" s="1"/>
      <c r="L7" s="2"/>
      <c r="M7" s="1"/>
      <c r="N7" s="2"/>
      <c r="O7" s="1"/>
      <c r="Q7" s="1"/>
      <c r="S7" s="1"/>
    </row>
    <row r="8" spans="1:19" x14ac:dyDescent="0.25">
      <c r="D8" s="1"/>
      <c r="E8" s="1"/>
      <c r="F8" s="2"/>
      <c r="G8" s="1"/>
      <c r="H8" s="2"/>
      <c r="I8" s="1"/>
      <c r="J8" s="2"/>
      <c r="K8" s="1"/>
      <c r="L8" s="2"/>
      <c r="M8" s="1"/>
      <c r="N8" s="2"/>
      <c r="O8" s="1"/>
      <c r="Q8" s="1"/>
      <c r="S8" s="1"/>
    </row>
    <row r="9" spans="1:19" x14ac:dyDescent="0.25">
      <c r="A9" t="s">
        <v>4</v>
      </c>
      <c r="D9" s="1">
        <f>D7</f>
        <v>1298</v>
      </c>
      <c r="E9" s="1" t="s">
        <v>1</v>
      </c>
      <c r="F9" s="2"/>
      <c r="G9" s="1"/>
      <c r="H9" s="2"/>
      <c r="I9" s="1"/>
      <c r="J9" s="2"/>
      <c r="K9" s="1"/>
      <c r="L9" s="2"/>
      <c r="M9" s="1"/>
      <c r="N9" s="2"/>
      <c r="O9" s="1"/>
      <c r="Q9" s="1"/>
      <c r="S9" s="1"/>
    </row>
    <row r="10" spans="1:19" x14ac:dyDescent="0.25">
      <c r="D10">
        <f>ROUND(D9*1.8,-0.1)</f>
        <v>2336</v>
      </c>
      <c r="E10" s="1" t="s">
        <v>5</v>
      </c>
    </row>
  </sheetData>
  <pageMargins left="0.70866141732283472" right="0.70866141732283472" top="0.78740157480314965" bottom="0.78740157480314965" header="0.31496062992125984" footer="0.31496062992125984"/>
  <pageSetup paperSize="8" orientation="landscape" r:id="rId1"/>
  <headerFooter>
    <oddHeader>&amp;CDSJ Zlatý potok, Třemošnice, oprava štěrkových přepážek, ř.km 3,500, 3,740
&amp;A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workbookViewId="0">
      <selection activeCell="A25" sqref="A25"/>
    </sheetView>
  </sheetViews>
  <sheetFormatPr defaultRowHeight="15" x14ac:dyDescent="0.25"/>
  <cols>
    <col min="1" max="1" width="14.7109375" customWidth="1"/>
    <col min="2" max="2" width="86.42578125" customWidth="1"/>
  </cols>
  <sheetData>
    <row r="1" spans="1:4" x14ac:dyDescent="0.25">
      <c r="A1" s="3" t="s">
        <v>232</v>
      </c>
      <c r="B1" s="4" t="s">
        <v>299</v>
      </c>
      <c r="C1" s="211">
        <f>'SO 01.1 - bilance'!B4*0.01</f>
        <v>13.040000000000001</v>
      </c>
      <c r="D1" t="s">
        <v>1</v>
      </c>
    </row>
    <row r="3" spans="1:4" x14ac:dyDescent="0.25">
      <c r="B3" t="s">
        <v>261</v>
      </c>
    </row>
    <row r="4" spans="1:4" x14ac:dyDescent="0.25">
      <c r="B4" t="s">
        <v>233</v>
      </c>
    </row>
    <row r="6" spans="1:4" x14ac:dyDescent="0.25">
      <c r="A6" s="212" t="s">
        <v>300</v>
      </c>
      <c r="B6" s="213" t="s">
        <v>301</v>
      </c>
      <c r="C6">
        <v>1</v>
      </c>
      <c r="D6" t="s">
        <v>1</v>
      </c>
    </row>
    <row r="7" spans="1:4" x14ac:dyDescent="0.25">
      <c r="B7" s="214" t="s">
        <v>302</v>
      </c>
    </row>
    <row r="8" spans="1:4" ht="24" x14ac:dyDescent="0.25">
      <c r="A8" s="212" t="s">
        <v>303</v>
      </c>
      <c r="B8" s="213" t="s">
        <v>304</v>
      </c>
      <c r="C8">
        <v>1</v>
      </c>
      <c r="D8" t="s">
        <v>5</v>
      </c>
    </row>
    <row r="9" spans="1:4" x14ac:dyDescent="0.25">
      <c r="B9" s="214"/>
    </row>
    <row r="10" spans="1:4" x14ac:dyDescent="0.25">
      <c r="A10" s="3" t="s">
        <v>260</v>
      </c>
      <c r="B10" s="4" t="s">
        <v>262</v>
      </c>
    </row>
    <row r="11" spans="1:4" x14ac:dyDescent="0.25">
      <c r="B11" t="s">
        <v>297</v>
      </c>
    </row>
    <row r="13" spans="1:4" ht="36" x14ac:dyDescent="0.25">
      <c r="A13" s="3" t="s">
        <v>280</v>
      </c>
      <c r="B13" s="4" t="s">
        <v>281</v>
      </c>
      <c r="D13" t="s">
        <v>1</v>
      </c>
    </row>
    <row r="14" spans="1:4" x14ac:dyDescent="0.25">
      <c r="A14" s="172"/>
      <c r="B14" s="156" t="s">
        <v>308</v>
      </c>
    </row>
    <row r="15" spans="1:4" x14ac:dyDescent="0.25">
      <c r="A15" s="172"/>
      <c r="B15" s="156" t="s">
        <v>298</v>
      </c>
    </row>
    <row r="16" spans="1:4" x14ac:dyDescent="0.25">
      <c r="A16" s="172"/>
      <c r="B16" s="173"/>
    </row>
    <row r="17" spans="1:8" ht="24" x14ac:dyDescent="0.25">
      <c r="A17" s="212" t="s">
        <v>305</v>
      </c>
      <c r="B17" s="213" t="s">
        <v>306</v>
      </c>
      <c r="D17" t="s">
        <v>1</v>
      </c>
    </row>
    <row r="18" spans="1:8" x14ac:dyDescent="0.25">
      <c r="A18" s="172"/>
      <c r="B18" s="156" t="s">
        <v>307</v>
      </c>
    </row>
    <row r="19" spans="1:8" x14ac:dyDescent="0.25">
      <c r="A19" s="172"/>
      <c r="B19" s="156" t="s">
        <v>298</v>
      </c>
    </row>
    <row r="20" spans="1:8" ht="24" x14ac:dyDescent="0.25">
      <c r="A20" s="212" t="s">
        <v>309</v>
      </c>
      <c r="B20" s="213" t="s">
        <v>310</v>
      </c>
    </row>
    <row r="21" spans="1:8" x14ac:dyDescent="0.25">
      <c r="B21" s="214" t="s">
        <v>311</v>
      </c>
    </row>
    <row r="22" spans="1:8" x14ac:dyDescent="0.25">
      <c r="B22" s="214"/>
    </row>
    <row r="23" spans="1:8" ht="24" x14ac:dyDescent="0.25">
      <c r="A23" s="212" t="s">
        <v>312</v>
      </c>
      <c r="B23" s="213" t="s">
        <v>313</v>
      </c>
    </row>
    <row r="24" spans="1:8" x14ac:dyDescent="0.25">
      <c r="B24" s="214"/>
    </row>
    <row r="25" spans="1:8" x14ac:dyDescent="0.25">
      <c r="A25" s="3" t="s">
        <v>271</v>
      </c>
      <c r="B25" s="4" t="s">
        <v>272</v>
      </c>
      <c r="D25" t="s">
        <v>5</v>
      </c>
    </row>
    <row r="26" spans="1:8" x14ac:dyDescent="0.25">
      <c r="A26" s="3"/>
      <c r="B26" s="4"/>
    </row>
    <row r="27" spans="1:8" x14ac:dyDescent="0.25">
      <c r="A27" s="3" t="s">
        <v>273</v>
      </c>
      <c r="B27" s="4" t="s">
        <v>274</v>
      </c>
      <c r="D27" t="s">
        <v>5</v>
      </c>
    </row>
    <row r="28" spans="1:8" x14ac:dyDescent="0.25">
      <c r="B28" s="156" t="s">
        <v>275</v>
      </c>
    </row>
    <row r="30" spans="1:8" ht="24" x14ac:dyDescent="0.25">
      <c r="A30" s="3" t="s">
        <v>282</v>
      </c>
      <c r="B30" s="4" t="s">
        <v>283</v>
      </c>
      <c r="E30" s="1"/>
      <c r="H30" s="169"/>
    </row>
    <row r="31" spans="1:8" x14ac:dyDescent="0.25">
      <c r="B31" s="215" t="s">
        <v>314</v>
      </c>
      <c r="E31" s="1"/>
    </row>
    <row r="32" spans="1:8" x14ac:dyDescent="0.25">
      <c r="B32" s="215"/>
      <c r="E32" s="1"/>
    </row>
    <row r="33" spans="1:5" x14ac:dyDescent="0.25">
      <c r="B33" s="215"/>
      <c r="E33" s="1"/>
    </row>
    <row r="34" spans="1:5" x14ac:dyDescent="0.25">
      <c r="A34" s="212" t="s">
        <v>278</v>
      </c>
      <c r="B34" s="213" t="s">
        <v>279</v>
      </c>
    </row>
  </sheetData>
  <pageMargins left="0.70866141732283472" right="0.70866141732283472" top="0.78740157480314965" bottom="0.78740157480314965" header="0.31496062992125984" footer="0.31496062992125984"/>
  <pageSetup paperSize="8" orientation="portrait" r:id="rId1"/>
  <headerFooter>
    <oddHeader>&amp;CDSJ Zlatý potok, Třemošnice, oprava štěrkových přepážek, ř.km 3,500, 3,740
&amp;A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3"/>
  <sheetViews>
    <sheetView tabSelected="1" workbookViewId="0">
      <selection activeCell="B22" sqref="B22"/>
    </sheetView>
  </sheetViews>
  <sheetFormatPr defaultRowHeight="15" x14ac:dyDescent="0.25"/>
  <cols>
    <col min="1" max="1" width="14.7109375" customWidth="1"/>
    <col min="2" max="2" width="86.42578125" customWidth="1"/>
    <col min="4" max="4" width="4.42578125" bestFit="1" customWidth="1"/>
    <col min="5" max="5" width="7" customWidth="1"/>
    <col min="6" max="6" width="1.7109375" bestFit="1" customWidth="1"/>
  </cols>
  <sheetData>
    <row r="1" spans="1:4" x14ac:dyDescent="0.25">
      <c r="A1" t="s">
        <v>339</v>
      </c>
      <c r="B1" t="s">
        <v>336</v>
      </c>
    </row>
    <row r="2" spans="1:4" x14ac:dyDescent="0.25">
      <c r="B2" t="s">
        <v>337</v>
      </c>
      <c r="C2">
        <v>1</v>
      </c>
      <c r="D2" t="s">
        <v>338</v>
      </c>
    </row>
    <row r="4" spans="1:4" x14ac:dyDescent="0.25">
      <c r="A4" s="3"/>
      <c r="B4" s="4" t="s">
        <v>256</v>
      </c>
      <c r="C4">
        <f>4*5*6</f>
        <v>120</v>
      </c>
      <c r="D4" t="s">
        <v>259</v>
      </c>
    </row>
    <row r="5" spans="1:4" x14ac:dyDescent="0.25">
      <c r="B5" s="156" t="s">
        <v>315</v>
      </c>
    </row>
    <row r="6" spans="1:4" x14ac:dyDescent="0.25">
      <c r="B6" s="156" t="s">
        <v>257</v>
      </c>
    </row>
    <row r="7" spans="1:4" x14ac:dyDescent="0.25">
      <c r="A7" s="3"/>
      <c r="B7" s="4"/>
    </row>
    <row r="8" spans="1:4" x14ac:dyDescent="0.25">
      <c r="A8" s="3" t="s">
        <v>263</v>
      </c>
      <c r="B8" s="4" t="s">
        <v>264</v>
      </c>
      <c r="C8">
        <f>SUM(C10:C32)</f>
        <v>131.33000000000001</v>
      </c>
      <c r="D8" t="s">
        <v>258</v>
      </c>
    </row>
    <row r="9" spans="1:4" x14ac:dyDescent="0.25">
      <c r="A9" s="3"/>
      <c r="B9" s="156" t="s">
        <v>328</v>
      </c>
      <c r="C9" s="156"/>
    </row>
    <row r="10" spans="1:4" x14ac:dyDescent="0.25">
      <c r="A10" s="3"/>
      <c r="B10" s="156">
        <v>14</v>
      </c>
      <c r="C10" s="156">
        <f>14</f>
        <v>14</v>
      </c>
    </row>
    <row r="11" spans="1:4" x14ac:dyDescent="0.25">
      <c r="A11" s="3"/>
      <c r="B11" s="156" t="s">
        <v>325</v>
      </c>
      <c r="C11" s="156"/>
    </row>
    <row r="12" spans="1:4" x14ac:dyDescent="0.25">
      <c r="A12" s="3"/>
      <c r="B12" s="156">
        <v>31</v>
      </c>
      <c r="C12" s="156">
        <f>31</f>
        <v>31</v>
      </c>
    </row>
    <row r="13" spans="1:4" x14ac:dyDescent="0.25">
      <c r="A13" s="3"/>
      <c r="B13" s="156" t="s">
        <v>326</v>
      </c>
      <c r="C13" s="156"/>
    </row>
    <row r="14" spans="1:4" x14ac:dyDescent="0.25">
      <c r="A14" s="3"/>
      <c r="B14" s="156" t="s">
        <v>327</v>
      </c>
      <c r="C14" s="156">
        <f>2*0.5*4*1.2</f>
        <v>4.8</v>
      </c>
    </row>
    <row r="15" spans="1:4" x14ac:dyDescent="0.25">
      <c r="A15" s="3"/>
      <c r="B15" s="156" t="s">
        <v>321</v>
      </c>
      <c r="C15" s="156"/>
    </row>
    <row r="16" spans="1:4" x14ac:dyDescent="0.25">
      <c r="A16" s="3"/>
      <c r="B16" s="156" t="s">
        <v>322</v>
      </c>
      <c r="C16" s="156">
        <f>3*3.54</f>
        <v>10.620000000000001</v>
      </c>
    </row>
    <row r="17" spans="1:3" x14ac:dyDescent="0.25">
      <c r="A17" s="3"/>
      <c r="B17" s="156" t="s">
        <v>323</v>
      </c>
      <c r="C17" s="156"/>
    </row>
    <row r="18" spans="1:3" x14ac:dyDescent="0.25">
      <c r="A18" s="3"/>
      <c r="B18" s="156" t="s">
        <v>324</v>
      </c>
      <c r="C18" s="156">
        <f>1.5*3</f>
        <v>4.5</v>
      </c>
    </row>
    <row r="19" spans="1:3" x14ac:dyDescent="0.25">
      <c r="A19" s="3"/>
      <c r="B19" s="156"/>
      <c r="C19" s="156"/>
    </row>
    <row r="20" spans="1:3" x14ac:dyDescent="0.25">
      <c r="A20" s="3"/>
      <c r="B20" s="156" t="s">
        <v>332</v>
      </c>
      <c r="C20" s="156"/>
    </row>
    <row r="21" spans="1:3" x14ac:dyDescent="0.25">
      <c r="A21" s="3"/>
      <c r="B21" s="156">
        <v>10.33</v>
      </c>
      <c r="C21" s="156">
        <f>10.33</f>
        <v>10.33</v>
      </c>
    </row>
    <row r="22" spans="1:3" x14ac:dyDescent="0.25">
      <c r="A22" s="3"/>
      <c r="B22" s="156" t="s">
        <v>329</v>
      </c>
      <c r="C22" s="156"/>
    </row>
    <row r="23" spans="1:3" x14ac:dyDescent="0.25">
      <c r="A23" s="3"/>
      <c r="B23" s="156">
        <v>34.4</v>
      </c>
      <c r="C23" s="156">
        <f>34.4</f>
        <v>34.4</v>
      </c>
    </row>
    <row r="24" spans="1:3" x14ac:dyDescent="0.25">
      <c r="A24" s="3"/>
      <c r="B24" s="156" t="s">
        <v>330</v>
      </c>
      <c r="C24" s="156"/>
    </row>
    <row r="25" spans="1:3" x14ac:dyDescent="0.25">
      <c r="A25" s="3"/>
      <c r="B25" s="156" t="s">
        <v>333</v>
      </c>
      <c r="C25" s="156">
        <f>2*0.5*4*1.3</f>
        <v>5.2</v>
      </c>
    </row>
    <row r="26" spans="1:3" x14ac:dyDescent="0.25">
      <c r="A26" s="3"/>
      <c r="B26" s="156" t="s">
        <v>331</v>
      </c>
      <c r="C26" s="156"/>
    </row>
    <row r="27" spans="1:3" x14ac:dyDescent="0.25">
      <c r="A27" s="3"/>
      <c r="B27" s="156" t="s">
        <v>335</v>
      </c>
      <c r="C27" s="156">
        <f>2*4.12</f>
        <v>8.24</v>
      </c>
    </row>
    <row r="28" spans="1:3" x14ac:dyDescent="0.25">
      <c r="A28" s="3"/>
      <c r="B28" s="156" t="s">
        <v>334</v>
      </c>
      <c r="C28" s="156"/>
    </row>
    <row r="29" spans="1:3" x14ac:dyDescent="0.25">
      <c r="A29" s="3"/>
      <c r="B29" s="156" t="s">
        <v>335</v>
      </c>
      <c r="C29" s="156">
        <f>2*4.12</f>
        <v>8.24</v>
      </c>
    </row>
    <row r="30" spans="1:3" x14ac:dyDescent="0.25">
      <c r="A30" s="3"/>
      <c r="B30" s="156"/>
      <c r="C30" s="156"/>
    </row>
    <row r="31" spans="1:3" x14ac:dyDescent="0.25">
      <c r="A31" s="3"/>
      <c r="B31" s="156"/>
      <c r="C31" s="156"/>
    </row>
    <row r="32" spans="1:3" x14ac:dyDescent="0.25">
      <c r="A32" s="3"/>
      <c r="B32" s="156"/>
      <c r="C32" s="156"/>
    </row>
    <row r="33" spans="1:8" x14ac:dyDescent="0.25">
      <c r="A33" s="3"/>
      <c r="B33" s="156"/>
      <c r="C33" s="156"/>
    </row>
    <row r="34" spans="1:8" x14ac:dyDescent="0.25">
      <c r="A34" s="3"/>
      <c r="B34" s="156"/>
      <c r="C34" s="156"/>
    </row>
    <row r="35" spans="1:8" ht="24" x14ac:dyDescent="0.25">
      <c r="A35" s="3" t="s">
        <v>265</v>
      </c>
      <c r="B35" s="4" t="s">
        <v>266</v>
      </c>
      <c r="D35" t="s">
        <v>258</v>
      </c>
    </row>
    <row r="36" spans="1:8" x14ac:dyDescent="0.25">
      <c r="A36" s="3"/>
      <c r="B36" s="173"/>
    </row>
    <row r="37" spans="1:8" ht="36" x14ac:dyDescent="0.25">
      <c r="A37" s="216" t="s">
        <v>319</v>
      </c>
      <c r="B37" s="217" t="s">
        <v>320</v>
      </c>
    </row>
    <row r="38" spans="1:8" x14ac:dyDescent="0.25">
      <c r="A38" s="3"/>
      <c r="B38" s="156"/>
    </row>
    <row r="39" spans="1:8" ht="24" x14ac:dyDescent="0.25">
      <c r="A39" s="3" t="s">
        <v>267</v>
      </c>
      <c r="B39" s="4" t="s">
        <v>268</v>
      </c>
      <c r="D39" t="s">
        <v>258</v>
      </c>
    </row>
    <row r="40" spans="1:8" x14ac:dyDescent="0.25">
      <c r="A40" s="3"/>
      <c r="B40" s="4"/>
    </row>
    <row r="41" spans="1:8" ht="24" x14ac:dyDescent="0.25">
      <c r="A41" s="3" t="s">
        <v>269</v>
      </c>
      <c r="B41" s="4" t="s">
        <v>270</v>
      </c>
      <c r="D41" t="s">
        <v>258</v>
      </c>
    </row>
    <row r="42" spans="1:8" x14ac:dyDescent="0.25">
      <c r="B42" s="156"/>
    </row>
    <row r="43" spans="1:8" x14ac:dyDescent="0.25">
      <c r="A43" s="3" t="s">
        <v>271</v>
      </c>
      <c r="B43" s="4" t="s">
        <v>272</v>
      </c>
      <c r="D43" t="s">
        <v>5</v>
      </c>
    </row>
    <row r="44" spans="1:8" x14ac:dyDescent="0.25">
      <c r="A44" s="3"/>
      <c r="B44" s="4"/>
    </row>
    <row r="45" spans="1:8" x14ac:dyDescent="0.25">
      <c r="A45" s="3" t="s">
        <v>273</v>
      </c>
      <c r="B45" s="4" t="s">
        <v>274</v>
      </c>
      <c r="D45" t="s">
        <v>5</v>
      </c>
    </row>
    <row r="46" spans="1:8" x14ac:dyDescent="0.25">
      <c r="B46" s="156" t="s">
        <v>275</v>
      </c>
    </row>
    <row r="48" spans="1:8" x14ac:dyDescent="0.25">
      <c r="A48" s="3" t="s">
        <v>276</v>
      </c>
      <c r="B48" s="4" t="s">
        <v>277</v>
      </c>
      <c r="E48" s="1"/>
      <c r="H48" s="169"/>
    </row>
    <row r="49" spans="1:8" x14ac:dyDescent="0.25">
      <c r="E49" s="1"/>
    </row>
    <row r="50" spans="1:8" x14ac:dyDescent="0.25">
      <c r="A50" s="3" t="s">
        <v>278</v>
      </c>
      <c r="B50" s="4" t="s">
        <v>279</v>
      </c>
      <c r="E50" s="1"/>
      <c r="H50" s="169"/>
    </row>
    <row r="51" spans="1:8" x14ac:dyDescent="0.25">
      <c r="A51" s="167"/>
      <c r="B51" s="168"/>
    </row>
    <row r="52" spans="1:8" x14ac:dyDescent="0.25">
      <c r="A52" s="212" t="s">
        <v>316</v>
      </c>
      <c r="B52" s="213" t="s">
        <v>317</v>
      </c>
      <c r="D52" t="s">
        <v>318</v>
      </c>
    </row>
    <row r="54" spans="1:8" ht="36" x14ac:dyDescent="0.25">
      <c r="A54" s="212" t="s">
        <v>341</v>
      </c>
      <c r="B54" s="213" t="s">
        <v>342</v>
      </c>
      <c r="C54" s="1">
        <f>'SO 01.1 - bilance'!D6</f>
        <v>6</v>
      </c>
      <c r="D54" t="s">
        <v>1</v>
      </c>
    </row>
    <row r="55" spans="1:8" x14ac:dyDescent="0.25">
      <c r="B55" s="156" t="s">
        <v>344</v>
      </c>
      <c r="C55" s="1"/>
    </row>
    <row r="56" spans="1:8" x14ac:dyDescent="0.25">
      <c r="B56" s="156" t="s">
        <v>343</v>
      </c>
      <c r="C56" s="1"/>
    </row>
    <row r="57" spans="1:8" x14ac:dyDescent="0.25">
      <c r="B57" s="156"/>
      <c r="C57" s="1"/>
    </row>
    <row r="58" spans="1:8" x14ac:dyDescent="0.25">
      <c r="B58" s="156"/>
      <c r="C58" s="1"/>
    </row>
    <row r="59" spans="1:8" x14ac:dyDescent="0.25">
      <c r="B59" s="156"/>
      <c r="C59" s="1"/>
    </row>
    <row r="60" spans="1:8" x14ac:dyDescent="0.25">
      <c r="B60" s="156"/>
      <c r="C60" s="1"/>
    </row>
    <row r="61" spans="1:8" x14ac:dyDescent="0.25">
      <c r="B61" s="156"/>
      <c r="C61" s="1"/>
    </row>
    <row r="62" spans="1:8" x14ac:dyDescent="0.25">
      <c r="B62" s="156"/>
      <c r="C62" s="1"/>
    </row>
    <row r="63" spans="1:8" x14ac:dyDescent="0.25">
      <c r="B63" s="156"/>
      <c r="C63" s="1"/>
    </row>
    <row r="64" spans="1:8" x14ac:dyDescent="0.25">
      <c r="A64" s="164"/>
      <c r="B64" s="165"/>
      <c r="C64" s="1"/>
    </row>
    <row r="65" spans="1:3" x14ac:dyDescent="0.25">
      <c r="B65" s="156"/>
      <c r="C65" s="1"/>
    </row>
    <row r="66" spans="1:3" x14ac:dyDescent="0.25">
      <c r="B66" s="166"/>
      <c r="C66" s="1"/>
    </row>
    <row r="68" spans="1:3" x14ac:dyDescent="0.25">
      <c r="A68" s="164"/>
      <c r="B68" s="165"/>
    </row>
    <row r="69" spans="1:3" x14ac:dyDescent="0.25">
      <c r="B69" s="156"/>
    </row>
    <row r="70" spans="1:3" x14ac:dyDescent="0.25">
      <c r="B70" s="156"/>
    </row>
    <row r="71" spans="1:3" x14ac:dyDescent="0.25">
      <c r="B71" s="156"/>
    </row>
    <row r="73" spans="1:3" x14ac:dyDescent="0.25">
      <c r="A73" s="3"/>
      <c r="B73" s="4"/>
      <c r="C73" s="1"/>
    </row>
    <row r="74" spans="1:3" x14ac:dyDescent="0.25">
      <c r="B74" s="156"/>
    </row>
    <row r="75" spans="1:3" x14ac:dyDescent="0.25">
      <c r="B75" s="166"/>
    </row>
    <row r="76" spans="1:3" x14ac:dyDescent="0.25">
      <c r="B76" s="166"/>
    </row>
    <row r="77" spans="1:3" x14ac:dyDescent="0.25">
      <c r="B77" s="166"/>
    </row>
    <row r="78" spans="1:3" x14ac:dyDescent="0.25">
      <c r="B78" s="166"/>
    </row>
    <row r="79" spans="1:3" x14ac:dyDescent="0.25">
      <c r="B79" s="166"/>
    </row>
    <row r="80" spans="1:3" x14ac:dyDescent="0.25">
      <c r="B80" s="166"/>
    </row>
    <row r="81" spans="1:3" x14ac:dyDescent="0.25">
      <c r="B81" s="166"/>
    </row>
    <row r="83" spans="1:3" x14ac:dyDescent="0.25">
      <c r="B83" s="4"/>
      <c r="C83" s="1"/>
    </row>
    <row r="84" spans="1:3" x14ac:dyDescent="0.25">
      <c r="B84" s="156"/>
    </row>
    <row r="85" spans="1:3" x14ac:dyDescent="0.25">
      <c r="B85" s="166"/>
    </row>
    <row r="86" spans="1:3" x14ac:dyDescent="0.25">
      <c r="B86" s="166"/>
    </row>
    <row r="87" spans="1:3" x14ac:dyDescent="0.25">
      <c r="B87" s="166"/>
    </row>
    <row r="88" spans="1:3" x14ac:dyDescent="0.25">
      <c r="B88" s="166"/>
    </row>
    <row r="89" spans="1:3" x14ac:dyDescent="0.25">
      <c r="B89" s="166"/>
    </row>
    <row r="90" spans="1:3" x14ac:dyDescent="0.25">
      <c r="B90" s="166"/>
    </row>
    <row r="91" spans="1:3" x14ac:dyDescent="0.25">
      <c r="A91" s="3"/>
      <c r="B91" s="4"/>
      <c r="C91" s="1"/>
    </row>
    <row r="92" spans="1:3" x14ac:dyDescent="0.25">
      <c r="B92" s="166"/>
    </row>
    <row r="93" spans="1:3" x14ac:dyDescent="0.25">
      <c r="B93" s="166"/>
    </row>
    <row r="95" spans="1:3" x14ac:dyDescent="0.25">
      <c r="B95" s="4"/>
    </row>
    <row r="96" spans="1:3" x14ac:dyDescent="0.25">
      <c r="B96" s="156"/>
    </row>
    <row r="97" spans="1:2" x14ac:dyDescent="0.25">
      <c r="B97" s="156"/>
    </row>
    <row r="98" spans="1:2" x14ac:dyDescent="0.25">
      <c r="B98" s="156"/>
    </row>
    <row r="99" spans="1:2" x14ac:dyDescent="0.25">
      <c r="B99" s="156"/>
    </row>
    <row r="101" spans="1:2" x14ac:dyDescent="0.25">
      <c r="A101" s="3"/>
      <c r="B101" s="4"/>
    </row>
    <row r="102" spans="1:2" x14ac:dyDescent="0.25">
      <c r="B102" s="156"/>
    </row>
    <row r="103" spans="1:2" x14ac:dyDescent="0.25">
      <c r="B103" s="156"/>
    </row>
    <row r="104" spans="1:2" x14ac:dyDescent="0.25">
      <c r="B104" s="156"/>
    </row>
    <row r="105" spans="1:2" x14ac:dyDescent="0.25">
      <c r="B105" s="156"/>
    </row>
    <row r="107" spans="1:2" x14ac:dyDescent="0.25">
      <c r="A107" s="162"/>
      <c r="B107" s="163"/>
    </row>
    <row r="108" spans="1:2" x14ac:dyDescent="0.25">
      <c r="B108" s="166"/>
    </row>
    <row r="109" spans="1:2" x14ac:dyDescent="0.25">
      <c r="B109" s="166"/>
    </row>
    <row r="110" spans="1:2" x14ac:dyDescent="0.25">
      <c r="B110" s="166"/>
    </row>
    <row r="111" spans="1:2" x14ac:dyDescent="0.25">
      <c r="B111" s="166"/>
    </row>
    <row r="113" spans="2:2" x14ac:dyDescent="0.25">
      <c r="B113" s="166"/>
    </row>
  </sheetData>
  <pageMargins left="0.70866141732283472" right="0.70866141732283472" top="0.78740157480314965" bottom="0.78740157480314965" header="0.31496062992125984" footer="0.31496062992125984"/>
  <pageSetup paperSize="8" orientation="portrait" r:id="rId1"/>
  <headerFooter>
    <oddHeader>&amp;CDSJ Zlatý potok, Třemošnice, oprava štěrkových přepážek, ř.km 3,500, 3,740
&amp;A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206"/>
  <sheetViews>
    <sheetView showGridLines="0" workbookViewId="0">
      <pane ySplit="1" topLeftCell="A146" activePane="bottomLeft" state="frozen"/>
      <selection activeCell="H43" sqref="H43"/>
      <selection pane="bottomLeft" activeCell="F160" sqref="F160"/>
    </sheetView>
  </sheetViews>
  <sheetFormatPr defaultRowHeight="13.5" x14ac:dyDescent="0.3"/>
  <cols>
    <col min="1" max="1" width="7.140625" style="11" customWidth="1"/>
    <col min="2" max="2" width="1.42578125" style="11" customWidth="1"/>
    <col min="3" max="3" width="3.5703125" style="11" customWidth="1"/>
    <col min="4" max="4" width="3.7109375" style="11" customWidth="1"/>
    <col min="5" max="5" width="14.7109375" style="11" customWidth="1"/>
    <col min="6" max="6" width="64.28515625" style="11" customWidth="1"/>
    <col min="7" max="7" width="7.42578125" style="11" customWidth="1"/>
    <col min="8" max="8" width="9.5703125" style="11" customWidth="1"/>
    <col min="9" max="9" width="10.85546875" style="12" customWidth="1"/>
    <col min="10" max="10" width="20.140625" style="11" customWidth="1"/>
    <col min="11" max="11" width="13.28515625" style="11" customWidth="1"/>
    <col min="12" max="18" width="9.140625" style="11"/>
    <col min="19" max="19" width="7" style="11" hidden="1" customWidth="1"/>
    <col min="20" max="20" width="25.42578125" style="11" hidden="1" customWidth="1"/>
    <col min="21" max="21" width="14" style="11" hidden="1" customWidth="1"/>
    <col min="22" max="22" width="10.5703125" style="11" customWidth="1"/>
    <col min="23" max="23" width="14" style="11" customWidth="1"/>
    <col min="24" max="24" width="10.5703125" style="11" customWidth="1"/>
    <col min="25" max="25" width="12.85546875" style="11" customWidth="1"/>
    <col min="26" max="26" width="9.42578125" style="11" customWidth="1"/>
    <col min="27" max="27" width="12.85546875" style="11" customWidth="1"/>
    <col min="28" max="28" width="14" style="11" customWidth="1"/>
    <col min="29" max="29" width="9.42578125" style="11" customWidth="1"/>
    <col min="30" max="30" width="12.85546875" style="11" customWidth="1"/>
    <col min="31" max="31" width="14" style="11" customWidth="1"/>
    <col min="32" max="16384" width="9.140625" style="11"/>
  </cols>
  <sheetData>
    <row r="1" spans="1:70" ht="21.75" customHeight="1" x14ac:dyDescent="0.3">
      <c r="A1" s="5" t="s">
        <v>3</v>
      </c>
      <c r="B1" s="6"/>
      <c r="C1" s="6"/>
      <c r="D1" s="7" t="s">
        <v>6</v>
      </c>
      <c r="E1" s="6"/>
      <c r="F1" s="8" t="s">
        <v>7</v>
      </c>
      <c r="G1" s="226" t="s">
        <v>8</v>
      </c>
      <c r="H1" s="226"/>
      <c r="I1" s="9"/>
      <c r="J1" s="8" t="s">
        <v>9</v>
      </c>
      <c r="K1" s="7" t="s">
        <v>10</v>
      </c>
      <c r="L1" s="8" t="s">
        <v>11</v>
      </c>
      <c r="M1" s="8"/>
      <c r="N1" s="8"/>
      <c r="O1" s="8"/>
      <c r="P1" s="8"/>
      <c r="Q1" s="8"/>
      <c r="R1" s="8"/>
      <c r="S1" s="8"/>
      <c r="T1" s="8"/>
      <c r="U1" s="10"/>
      <c r="V1" s="10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</row>
    <row r="2" spans="1:70" ht="36.950000000000003" customHeight="1" x14ac:dyDescent="0.3">
      <c r="L2" s="227" t="s">
        <v>12</v>
      </c>
      <c r="M2" s="228"/>
      <c r="N2" s="228"/>
      <c r="O2" s="228"/>
      <c r="P2" s="228"/>
      <c r="Q2" s="228"/>
      <c r="R2" s="228"/>
      <c r="S2" s="228"/>
      <c r="T2" s="228"/>
      <c r="U2" s="228"/>
      <c r="V2" s="228"/>
      <c r="AT2" s="13" t="s">
        <v>13</v>
      </c>
    </row>
    <row r="3" spans="1:70" ht="6.95" customHeight="1" x14ac:dyDescent="0.3">
      <c r="B3" s="14"/>
      <c r="C3" s="15"/>
      <c r="D3" s="15"/>
      <c r="E3" s="15"/>
      <c r="F3" s="15"/>
      <c r="G3" s="15"/>
      <c r="H3" s="15"/>
      <c r="I3" s="16"/>
      <c r="J3" s="15"/>
      <c r="K3" s="17"/>
      <c r="AT3" s="13" t="s">
        <v>14</v>
      </c>
    </row>
    <row r="4" spans="1:70" ht="36.950000000000003" customHeight="1" x14ac:dyDescent="0.3">
      <c r="B4" s="18"/>
      <c r="C4" s="19"/>
      <c r="D4" s="20" t="s">
        <v>15</v>
      </c>
      <c r="E4" s="19"/>
      <c r="F4" s="19"/>
      <c r="G4" s="19"/>
      <c r="H4" s="19"/>
      <c r="I4" s="21"/>
      <c r="J4" s="19"/>
      <c r="K4" s="22"/>
      <c r="M4" s="23" t="s">
        <v>16</v>
      </c>
      <c r="AT4" s="13" t="s">
        <v>17</v>
      </c>
    </row>
    <row r="5" spans="1:70" ht="6.95" customHeight="1" x14ac:dyDescent="0.3">
      <c r="B5" s="18"/>
      <c r="C5" s="19"/>
      <c r="D5" s="19"/>
      <c r="E5" s="19"/>
      <c r="F5" s="19"/>
      <c r="G5" s="19"/>
      <c r="H5" s="19"/>
      <c r="I5" s="21"/>
      <c r="J5" s="19"/>
      <c r="K5" s="22"/>
    </row>
    <row r="6" spans="1:70" ht="15" x14ac:dyDescent="0.3">
      <c r="B6" s="18"/>
      <c r="C6" s="19"/>
      <c r="D6" s="24" t="s">
        <v>18</v>
      </c>
      <c r="E6" s="19"/>
      <c r="F6" s="19"/>
      <c r="G6" s="19"/>
      <c r="H6" s="19"/>
      <c r="I6" s="21"/>
      <c r="J6" s="19"/>
      <c r="K6" s="22"/>
    </row>
    <row r="7" spans="1:70" ht="16.5" customHeight="1" x14ac:dyDescent="0.3">
      <c r="B7" s="18"/>
      <c r="C7" s="19"/>
      <c r="D7" s="19"/>
      <c r="E7" s="229" t="str">
        <f>'[1]Rekapitulace stavby'!K6</f>
        <v>Vedlejší a ostatní náklady</v>
      </c>
      <c r="F7" s="230"/>
      <c r="G7" s="230"/>
      <c r="H7" s="230"/>
      <c r="I7" s="21"/>
      <c r="J7" s="19"/>
      <c r="K7" s="22"/>
    </row>
    <row r="8" spans="1:70" s="25" customFormat="1" ht="15" x14ac:dyDescent="0.25">
      <c r="B8" s="26"/>
      <c r="C8" s="27"/>
      <c r="D8" s="24" t="s">
        <v>19</v>
      </c>
      <c r="E8" s="27"/>
      <c r="F8" s="27"/>
      <c r="G8" s="27"/>
      <c r="H8" s="27"/>
      <c r="I8" s="28"/>
      <c r="J8" s="27"/>
      <c r="K8" s="29"/>
    </row>
    <row r="9" spans="1:70" s="25" customFormat="1" ht="36.950000000000003" customHeight="1" x14ac:dyDescent="0.25">
      <c r="B9" s="26"/>
      <c r="C9" s="27"/>
      <c r="D9" s="27"/>
      <c r="E9" s="218" t="s">
        <v>20</v>
      </c>
      <c r="F9" s="219"/>
      <c r="G9" s="219"/>
      <c r="H9" s="219"/>
      <c r="I9" s="28"/>
      <c r="J9" s="27"/>
      <c r="K9" s="29"/>
    </row>
    <row r="10" spans="1:70" s="25" customFormat="1" x14ac:dyDescent="0.25">
      <c r="B10" s="26"/>
      <c r="C10" s="27"/>
      <c r="D10" s="27"/>
      <c r="E10" s="27"/>
      <c r="F10" s="27"/>
      <c r="G10" s="27"/>
      <c r="H10" s="27"/>
      <c r="I10" s="28"/>
      <c r="J10" s="27"/>
      <c r="K10" s="29"/>
    </row>
    <row r="11" spans="1:70" s="25" customFormat="1" ht="14.45" customHeight="1" x14ac:dyDescent="0.25">
      <c r="B11" s="26"/>
      <c r="C11" s="27"/>
      <c r="D11" s="24" t="s">
        <v>21</v>
      </c>
      <c r="E11" s="27"/>
      <c r="F11" s="30" t="s">
        <v>22</v>
      </c>
      <c r="G11" s="27"/>
      <c r="H11" s="27"/>
      <c r="I11" s="31" t="s">
        <v>23</v>
      </c>
      <c r="J11" s="30" t="s">
        <v>24</v>
      </c>
      <c r="K11" s="29"/>
    </row>
    <row r="12" spans="1:70" s="25" customFormat="1" ht="14.45" customHeight="1" x14ac:dyDescent="0.25">
      <c r="B12" s="26"/>
      <c r="C12" s="27"/>
      <c r="D12" s="24" t="s">
        <v>25</v>
      </c>
      <c r="E12" s="27"/>
      <c r="F12" s="30" t="s">
        <v>0</v>
      </c>
      <c r="G12" s="27"/>
      <c r="H12" s="27"/>
      <c r="I12" s="31" t="s">
        <v>26</v>
      </c>
      <c r="J12" s="32" t="str">
        <f>'[1]Rekapitulace stavby'!AN8</f>
        <v>14.09.2017</v>
      </c>
      <c r="K12" s="29"/>
    </row>
    <row r="13" spans="1:70" s="25" customFormat="1" ht="10.9" customHeight="1" x14ac:dyDescent="0.25">
      <c r="B13" s="26"/>
      <c r="C13" s="27"/>
      <c r="D13" s="27"/>
      <c r="E13" s="27"/>
      <c r="F13" s="27"/>
      <c r="G13" s="27"/>
      <c r="H13" s="27"/>
      <c r="I13" s="28"/>
      <c r="J13" s="27"/>
      <c r="K13" s="29"/>
    </row>
    <row r="14" spans="1:70" s="25" customFormat="1" ht="14.45" customHeight="1" x14ac:dyDescent="0.25">
      <c r="B14" s="26"/>
      <c r="C14" s="27"/>
      <c r="D14" s="24" t="s">
        <v>27</v>
      </c>
      <c r="E14" s="27"/>
      <c r="F14" s="27"/>
      <c r="G14" s="27"/>
      <c r="H14" s="27"/>
      <c r="I14" s="31" t="s">
        <v>28</v>
      </c>
      <c r="J14" s="30" t="str">
        <f>IF('[1]Rekapitulace stavby'!AN10="","",'[1]Rekapitulace stavby'!AN10)</f>
        <v/>
      </c>
      <c r="K14" s="29"/>
    </row>
    <row r="15" spans="1:70" s="25" customFormat="1" ht="18" customHeight="1" x14ac:dyDescent="0.25">
      <c r="B15" s="26"/>
      <c r="C15" s="27"/>
      <c r="D15" s="27"/>
      <c r="E15" s="30" t="str">
        <f>IF('[1]Rekapitulace stavby'!E11="","",'[1]Rekapitulace stavby'!E11)</f>
        <v xml:space="preserve"> </v>
      </c>
      <c r="F15" s="27"/>
      <c r="G15" s="27"/>
      <c r="H15" s="27"/>
      <c r="I15" s="31" t="s">
        <v>29</v>
      </c>
      <c r="J15" s="30" t="str">
        <f>IF('[1]Rekapitulace stavby'!AN11="","",'[1]Rekapitulace stavby'!AN11)</f>
        <v/>
      </c>
      <c r="K15" s="29"/>
    </row>
    <row r="16" spans="1:70" s="25" customFormat="1" ht="6.95" customHeight="1" x14ac:dyDescent="0.25">
      <c r="B16" s="26"/>
      <c r="C16" s="27"/>
      <c r="D16" s="27"/>
      <c r="E16" s="27"/>
      <c r="F16" s="27"/>
      <c r="G16" s="27"/>
      <c r="H16" s="27"/>
      <c r="I16" s="28"/>
      <c r="J16" s="27"/>
      <c r="K16" s="29"/>
    </row>
    <row r="17" spans="2:11" s="25" customFormat="1" ht="14.45" customHeight="1" x14ac:dyDescent="0.25">
      <c r="B17" s="26"/>
      <c r="C17" s="27"/>
      <c r="D17" s="24" t="s">
        <v>30</v>
      </c>
      <c r="E17" s="27"/>
      <c r="F17" s="27"/>
      <c r="G17" s="27"/>
      <c r="H17" s="27"/>
      <c r="I17" s="31" t="s">
        <v>28</v>
      </c>
      <c r="J17" s="30" t="str">
        <f>IF('[1]Rekapitulace stavby'!AN13="Vyplň údaj","",IF('[1]Rekapitulace stavby'!AN13="","",'[1]Rekapitulace stavby'!AN13))</f>
        <v/>
      </c>
      <c r="K17" s="29"/>
    </row>
    <row r="18" spans="2:11" s="25" customFormat="1" ht="18" customHeight="1" x14ac:dyDescent="0.25">
      <c r="B18" s="26"/>
      <c r="C18" s="27"/>
      <c r="D18" s="27"/>
      <c r="E18" s="30" t="str">
        <f>IF('[1]Rekapitulace stavby'!E14="Vyplň údaj","",IF('[1]Rekapitulace stavby'!E14="","",'[1]Rekapitulace stavby'!E14))</f>
        <v/>
      </c>
      <c r="F18" s="27"/>
      <c r="G18" s="27"/>
      <c r="H18" s="27"/>
      <c r="I18" s="31" t="s">
        <v>29</v>
      </c>
      <c r="J18" s="30" t="str">
        <f>IF('[1]Rekapitulace stavby'!AN14="Vyplň údaj","",IF('[1]Rekapitulace stavby'!AN14="","",'[1]Rekapitulace stavby'!AN14))</f>
        <v/>
      </c>
      <c r="K18" s="29"/>
    </row>
    <row r="19" spans="2:11" s="25" customFormat="1" ht="6.95" customHeight="1" x14ac:dyDescent="0.25">
      <c r="B19" s="26"/>
      <c r="C19" s="27"/>
      <c r="D19" s="27"/>
      <c r="E19" s="27"/>
      <c r="F19" s="27"/>
      <c r="G19" s="27"/>
      <c r="H19" s="27"/>
      <c r="I19" s="28"/>
      <c r="J19" s="27"/>
      <c r="K19" s="29"/>
    </row>
    <row r="20" spans="2:11" s="25" customFormat="1" ht="14.45" customHeight="1" x14ac:dyDescent="0.25">
      <c r="B20" s="26"/>
      <c r="C20" s="27"/>
      <c r="D20" s="24" t="s">
        <v>31</v>
      </c>
      <c r="E20" s="27"/>
      <c r="F20" s="27"/>
      <c r="G20" s="27"/>
      <c r="H20" s="27"/>
      <c r="I20" s="31" t="s">
        <v>28</v>
      </c>
      <c r="J20" s="30" t="str">
        <f>IF('[1]Rekapitulace stavby'!AN16="","",'[1]Rekapitulace stavby'!AN16)</f>
        <v/>
      </c>
      <c r="K20" s="29"/>
    </row>
    <row r="21" spans="2:11" s="25" customFormat="1" ht="18" customHeight="1" x14ac:dyDescent="0.25">
      <c r="B21" s="26"/>
      <c r="C21" s="27"/>
      <c r="D21" s="27"/>
      <c r="E21" s="30" t="str">
        <f>IF('[1]Rekapitulace stavby'!E17="","",'[1]Rekapitulace stavby'!E17)</f>
        <v xml:space="preserve"> </v>
      </c>
      <c r="F21" s="27"/>
      <c r="G21" s="27"/>
      <c r="H21" s="27"/>
      <c r="I21" s="31" t="s">
        <v>29</v>
      </c>
      <c r="J21" s="30" t="str">
        <f>IF('[1]Rekapitulace stavby'!AN17="","",'[1]Rekapitulace stavby'!AN17)</f>
        <v/>
      </c>
      <c r="K21" s="29"/>
    </row>
    <row r="22" spans="2:11" s="25" customFormat="1" ht="6.95" customHeight="1" x14ac:dyDescent="0.25">
      <c r="B22" s="26"/>
      <c r="C22" s="27"/>
      <c r="D22" s="27"/>
      <c r="E22" s="27"/>
      <c r="F22" s="27"/>
      <c r="G22" s="27"/>
      <c r="H22" s="27"/>
      <c r="I22" s="28"/>
      <c r="J22" s="27"/>
      <c r="K22" s="29"/>
    </row>
    <row r="23" spans="2:11" s="25" customFormat="1" ht="14.45" customHeight="1" x14ac:dyDescent="0.25">
      <c r="B23" s="26"/>
      <c r="C23" s="27"/>
      <c r="D23" s="24" t="s">
        <v>32</v>
      </c>
      <c r="E23" s="27"/>
      <c r="F23" s="27"/>
      <c r="G23" s="27"/>
      <c r="H23" s="27"/>
      <c r="I23" s="28"/>
      <c r="J23" s="27"/>
      <c r="K23" s="29"/>
    </row>
    <row r="24" spans="2:11" s="37" customFormat="1" ht="28.5" customHeight="1" x14ac:dyDescent="0.25">
      <c r="B24" s="33"/>
      <c r="C24" s="34"/>
      <c r="D24" s="34"/>
      <c r="E24" s="220" t="s">
        <v>33</v>
      </c>
      <c r="F24" s="220"/>
      <c r="G24" s="220"/>
      <c r="H24" s="220"/>
      <c r="I24" s="35"/>
      <c r="J24" s="34"/>
      <c r="K24" s="36"/>
    </row>
    <row r="25" spans="2:11" s="25" customFormat="1" ht="6.95" customHeight="1" x14ac:dyDescent="0.25">
      <c r="B25" s="26"/>
      <c r="C25" s="27"/>
      <c r="D25" s="27"/>
      <c r="E25" s="27"/>
      <c r="F25" s="27"/>
      <c r="G25" s="27"/>
      <c r="H25" s="27"/>
      <c r="I25" s="28"/>
      <c r="J25" s="27"/>
      <c r="K25" s="29"/>
    </row>
    <row r="26" spans="2:11" s="25" customFormat="1" ht="6.95" customHeight="1" x14ac:dyDescent="0.25">
      <c r="B26" s="26"/>
      <c r="C26" s="27"/>
      <c r="D26" s="38"/>
      <c r="E26" s="38"/>
      <c r="F26" s="38"/>
      <c r="G26" s="38"/>
      <c r="H26" s="38"/>
      <c r="I26" s="39"/>
      <c r="J26" s="38"/>
      <c r="K26" s="40"/>
    </row>
    <row r="27" spans="2:11" s="25" customFormat="1" ht="25.35" customHeight="1" x14ac:dyDescent="0.25">
      <c r="B27" s="26"/>
      <c r="C27" s="27"/>
      <c r="D27" s="41" t="s">
        <v>34</v>
      </c>
      <c r="E27" s="27"/>
      <c r="F27" s="27"/>
      <c r="G27" s="27"/>
      <c r="H27" s="27"/>
      <c r="I27" s="28"/>
      <c r="J27" s="42">
        <f>ROUND(J83,2)</f>
        <v>50000</v>
      </c>
      <c r="K27" s="29"/>
    </row>
    <row r="28" spans="2:11" s="25" customFormat="1" ht="6.95" customHeight="1" x14ac:dyDescent="0.25">
      <c r="B28" s="26"/>
      <c r="C28" s="27"/>
      <c r="D28" s="38"/>
      <c r="E28" s="38"/>
      <c r="F28" s="38"/>
      <c r="G28" s="38"/>
      <c r="H28" s="38"/>
      <c r="I28" s="39"/>
      <c r="J28" s="38"/>
      <c r="K28" s="40"/>
    </row>
    <row r="29" spans="2:11" s="25" customFormat="1" ht="14.45" customHeight="1" x14ac:dyDescent="0.25">
      <c r="B29" s="26"/>
      <c r="C29" s="27"/>
      <c r="D29" s="27"/>
      <c r="E29" s="27"/>
      <c r="F29" s="43" t="s">
        <v>35</v>
      </c>
      <c r="G29" s="27"/>
      <c r="H29" s="27"/>
      <c r="I29" s="44" t="s">
        <v>36</v>
      </c>
      <c r="J29" s="43" t="s">
        <v>37</v>
      </c>
      <c r="K29" s="29"/>
    </row>
    <row r="30" spans="2:11" s="25" customFormat="1" ht="14.45" hidden="1" customHeight="1" x14ac:dyDescent="0.25">
      <c r="B30" s="26"/>
      <c r="C30" s="27"/>
      <c r="D30" s="45" t="s">
        <v>38</v>
      </c>
      <c r="E30" s="45" t="s">
        <v>39</v>
      </c>
      <c r="F30" s="46">
        <f>ROUND(SUM(BE83:BE205), 2)</f>
        <v>50000</v>
      </c>
      <c r="G30" s="27"/>
      <c r="H30" s="27"/>
      <c r="I30" s="47">
        <v>0.21</v>
      </c>
      <c r="J30" s="46">
        <f>ROUND(ROUND((SUM(BE83:BE205)), 2)*I30, 2)</f>
        <v>10500</v>
      </c>
      <c r="K30" s="29"/>
    </row>
    <row r="31" spans="2:11" s="25" customFormat="1" ht="14.45" hidden="1" customHeight="1" x14ac:dyDescent="0.25">
      <c r="B31" s="26"/>
      <c r="C31" s="27"/>
      <c r="D31" s="27"/>
      <c r="E31" s="45" t="s">
        <v>40</v>
      </c>
      <c r="F31" s="46">
        <f>ROUND(SUM(BF83:BF205), 2)</f>
        <v>0</v>
      </c>
      <c r="G31" s="27"/>
      <c r="H31" s="27"/>
      <c r="I31" s="47">
        <v>0.15</v>
      </c>
      <c r="J31" s="46">
        <f>ROUND(ROUND((SUM(BF83:BF205)), 2)*I31, 2)</f>
        <v>0</v>
      </c>
      <c r="K31" s="29"/>
    </row>
    <row r="32" spans="2:11" s="25" customFormat="1" ht="14.45" customHeight="1" x14ac:dyDescent="0.25">
      <c r="B32" s="26"/>
      <c r="C32" s="27"/>
      <c r="D32" s="45" t="s">
        <v>38</v>
      </c>
      <c r="E32" s="45" t="s">
        <v>41</v>
      </c>
      <c r="F32" s="46">
        <f>ROUND(SUM(BG83:BG205), 2)</f>
        <v>0</v>
      </c>
      <c r="G32" s="27"/>
      <c r="H32" s="27"/>
      <c r="I32" s="47">
        <v>0.21</v>
      </c>
      <c r="J32" s="46">
        <v>0</v>
      </c>
      <c r="K32" s="29"/>
    </row>
    <row r="33" spans="2:11" s="25" customFormat="1" ht="14.45" customHeight="1" x14ac:dyDescent="0.25">
      <c r="B33" s="26"/>
      <c r="C33" s="27"/>
      <c r="D33" s="27"/>
      <c r="E33" s="45" t="s">
        <v>42</v>
      </c>
      <c r="F33" s="46">
        <f>ROUND(SUM(BH83:BH205), 2)</f>
        <v>0</v>
      </c>
      <c r="G33" s="27"/>
      <c r="H33" s="27"/>
      <c r="I33" s="47">
        <v>0.15</v>
      </c>
      <c r="J33" s="46">
        <v>0</v>
      </c>
      <c r="K33" s="29"/>
    </row>
    <row r="34" spans="2:11" s="25" customFormat="1" ht="14.45" hidden="1" customHeight="1" x14ac:dyDescent="0.25">
      <c r="B34" s="26"/>
      <c r="C34" s="27"/>
      <c r="D34" s="27"/>
      <c r="E34" s="45" t="s">
        <v>43</v>
      </c>
      <c r="F34" s="46">
        <f>ROUND(SUM(BI83:BI205), 2)</f>
        <v>0</v>
      </c>
      <c r="G34" s="27"/>
      <c r="H34" s="27"/>
      <c r="I34" s="47">
        <v>0</v>
      </c>
      <c r="J34" s="46">
        <v>0</v>
      </c>
      <c r="K34" s="29"/>
    </row>
    <row r="35" spans="2:11" s="25" customFormat="1" ht="6.95" customHeight="1" x14ac:dyDescent="0.25">
      <c r="B35" s="26"/>
      <c r="C35" s="27"/>
      <c r="D35" s="27"/>
      <c r="E35" s="27"/>
      <c r="F35" s="27"/>
      <c r="G35" s="27"/>
      <c r="H35" s="27"/>
      <c r="I35" s="28"/>
      <c r="J35" s="27"/>
      <c r="K35" s="29"/>
    </row>
    <row r="36" spans="2:11" s="25" customFormat="1" ht="25.35" customHeight="1" x14ac:dyDescent="0.25">
      <c r="B36" s="26"/>
      <c r="C36" s="48"/>
      <c r="D36" s="49" t="s">
        <v>44</v>
      </c>
      <c r="E36" s="50"/>
      <c r="F36" s="50"/>
      <c r="G36" s="51" t="s">
        <v>45</v>
      </c>
      <c r="H36" s="52" t="s">
        <v>46</v>
      </c>
      <c r="I36" s="53"/>
      <c r="J36" s="54">
        <f>SUM(J27:J34)</f>
        <v>60500</v>
      </c>
      <c r="K36" s="55"/>
    </row>
    <row r="37" spans="2:11" s="25" customFormat="1" ht="14.45" customHeight="1" x14ac:dyDescent="0.25">
      <c r="B37" s="56"/>
      <c r="C37" s="57"/>
      <c r="D37" s="57"/>
      <c r="E37" s="57"/>
      <c r="F37" s="57"/>
      <c r="G37" s="57"/>
      <c r="H37" s="57"/>
      <c r="I37" s="58"/>
      <c r="J37" s="57"/>
      <c r="K37" s="59"/>
    </row>
    <row r="41" spans="2:11" s="25" customFormat="1" ht="6.95" customHeight="1" x14ac:dyDescent="0.25">
      <c r="B41" s="60"/>
      <c r="C41" s="61"/>
      <c r="D41" s="61"/>
      <c r="E41" s="61"/>
      <c r="F41" s="61"/>
      <c r="G41" s="61"/>
      <c r="H41" s="61"/>
      <c r="I41" s="62"/>
      <c r="J41" s="61"/>
      <c r="K41" s="63"/>
    </row>
    <row r="42" spans="2:11" s="25" customFormat="1" ht="36.950000000000003" customHeight="1" x14ac:dyDescent="0.25">
      <c r="B42" s="26"/>
      <c r="C42" s="20" t="s">
        <v>47</v>
      </c>
      <c r="D42" s="27"/>
      <c r="E42" s="27"/>
      <c r="F42" s="27"/>
      <c r="G42" s="27"/>
      <c r="H42" s="27"/>
      <c r="I42" s="28"/>
      <c r="J42" s="27"/>
      <c r="K42" s="29"/>
    </row>
    <row r="43" spans="2:11" s="25" customFormat="1" ht="6.95" customHeight="1" x14ac:dyDescent="0.25">
      <c r="B43" s="26"/>
      <c r="C43" s="27"/>
      <c r="D43" s="27"/>
      <c r="E43" s="27"/>
      <c r="F43" s="27"/>
      <c r="G43" s="27"/>
      <c r="H43" s="27"/>
      <c r="I43" s="28"/>
      <c r="J43" s="27"/>
      <c r="K43" s="29"/>
    </row>
    <row r="44" spans="2:11" s="25" customFormat="1" ht="14.45" customHeight="1" x14ac:dyDescent="0.25">
      <c r="B44" s="26"/>
      <c r="C44" s="24" t="s">
        <v>18</v>
      </c>
      <c r="D44" s="27"/>
      <c r="E44" s="27"/>
      <c r="F44" s="27"/>
      <c r="G44" s="27"/>
      <c r="H44" s="27"/>
      <c r="I44" s="28"/>
      <c r="J44" s="27"/>
      <c r="K44" s="29"/>
    </row>
    <row r="45" spans="2:11" s="25" customFormat="1" ht="16.5" customHeight="1" x14ac:dyDescent="0.25">
      <c r="B45" s="26"/>
      <c r="C45" s="27"/>
      <c r="D45" s="27"/>
      <c r="E45" s="229" t="str">
        <f>E7</f>
        <v>Vedlejší a ostatní náklady</v>
      </c>
      <c r="F45" s="230"/>
      <c r="G45" s="230"/>
      <c r="H45" s="230"/>
      <c r="I45" s="28"/>
      <c r="J45" s="27"/>
      <c r="K45" s="29"/>
    </row>
    <row r="46" spans="2:11" s="25" customFormat="1" ht="14.45" customHeight="1" x14ac:dyDescent="0.25">
      <c r="B46" s="26"/>
      <c r="C46" s="24" t="s">
        <v>19</v>
      </c>
      <c r="D46" s="27"/>
      <c r="E46" s="27"/>
      <c r="F46" s="27"/>
      <c r="G46" s="27"/>
      <c r="H46" s="27"/>
      <c r="I46" s="28"/>
      <c r="J46" s="27"/>
      <c r="K46" s="29"/>
    </row>
    <row r="47" spans="2:11" s="25" customFormat="1" ht="17.25" customHeight="1" x14ac:dyDescent="0.25">
      <c r="B47" s="26"/>
      <c r="C47" s="27"/>
      <c r="D47" s="27"/>
      <c r="E47" s="218" t="str">
        <f>E9</f>
        <v>VON.01 - Soupis prací - Vedlejší a ostatní náklady</v>
      </c>
      <c r="F47" s="219"/>
      <c r="G47" s="219"/>
      <c r="H47" s="219"/>
      <c r="I47" s="28"/>
      <c r="J47" s="27"/>
      <c r="K47" s="29"/>
    </row>
    <row r="48" spans="2:11" s="25" customFormat="1" ht="6.95" customHeight="1" x14ac:dyDescent="0.25">
      <c r="B48" s="26"/>
      <c r="C48" s="27"/>
      <c r="D48" s="27"/>
      <c r="E48" s="27"/>
      <c r="F48" s="27"/>
      <c r="G48" s="27"/>
      <c r="H48" s="27"/>
      <c r="I48" s="28"/>
      <c r="J48" s="27"/>
      <c r="K48" s="29"/>
    </row>
    <row r="49" spans="2:47" s="25" customFormat="1" ht="18" customHeight="1" x14ac:dyDescent="0.25">
      <c r="B49" s="26"/>
      <c r="C49" s="24" t="s">
        <v>25</v>
      </c>
      <c r="D49" s="27"/>
      <c r="E49" s="27"/>
      <c r="F49" s="30" t="str">
        <f>F12</f>
        <v xml:space="preserve"> </v>
      </c>
      <c r="G49" s="27"/>
      <c r="H49" s="27"/>
      <c r="I49" s="31" t="s">
        <v>26</v>
      </c>
      <c r="J49" s="32" t="str">
        <f>IF(J12="","",J12)</f>
        <v>14.09.2017</v>
      </c>
      <c r="K49" s="29"/>
    </row>
    <row r="50" spans="2:47" s="25" customFormat="1" ht="6.95" customHeight="1" x14ac:dyDescent="0.25">
      <c r="B50" s="26"/>
      <c r="C50" s="27"/>
      <c r="D50" s="27"/>
      <c r="E50" s="27"/>
      <c r="F50" s="27"/>
      <c r="G50" s="27"/>
      <c r="H50" s="27"/>
      <c r="I50" s="28"/>
      <c r="J50" s="27"/>
      <c r="K50" s="29"/>
    </row>
    <row r="51" spans="2:47" s="25" customFormat="1" ht="15" x14ac:dyDescent="0.25">
      <c r="B51" s="26"/>
      <c r="C51" s="24" t="s">
        <v>27</v>
      </c>
      <c r="D51" s="27"/>
      <c r="E51" s="27"/>
      <c r="F51" s="30" t="str">
        <f>E15</f>
        <v xml:space="preserve"> </v>
      </c>
      <c r="G51" s="27"/>
      <c r="H51" s="27"/>
      <c r="I51" s="31" t="s">
        <v>31</v>
      </c>
      <c r="J51" s="220" t="str">
        <f>E21</f>
        <v xml:space="preserve"> </v>
      </c>
      <c r="K51" s="29"/>
    </row>
    <row r="52" spans="2:47" s="25" customFormat="1" ht="14.45" customHeight="1" x14ac:dyDescent="0.25">
      <c r="B52" s="26"/>
      <c r="C52" s="24" t="s">
        <v>30</v>
      </c>
      <c r="D52" s="27"/>
      <c r="E52" s="27"/>
      <c r="F52" s="30" t="str">
        <f>IF(E18="","",E18)</f>
        <v/>
      </c>
      <c r="G52" s="27"/>
      <c r="H52" s="27"/>
      <c r="I52" s="28"/>
      <c r="J52" s="221"/>
      <c r="K52" s="29"/>
    </row>
    <row r="53" spans="2:47" s="25" customFormat="1" ht="10.35" customHeight="1" x14ac:dyDescent="0.25">
      <c r="B53" s="26"/>
      <c r="C53" s="27"/>
      <c r="D53" s="27"/>
      <c r="E53" s="27"/>
      <c r="F53" s="27"/>
      <c r="G53" s="27"/>
      <c r="H53" s="27"/>
      <c r="I53" s="28"/>
      <c r="J53" s="27"/>
      <c r="K53" s="29"/>
    </row>
    <row r="54" spans="2:47" s="25" customFormat="1" ht="29.25" customHeight="1" x14ac:dyDescent="0.25">
      <c r="B54" s="26"/>
      <c r="C54" s="64" t="s">
        <v>48</v>
      </c>
      <c r="D54" s="48"/>
      <c r="E54" s="48"/>
      <c r="F54" s="48"/>
      <c r="G54" s="48"/>
      <c r="H54" s="48"/>
      <c r="I54" s="65"/>
      <c r="J54" s="66" t="s">
        <v>49</v>
      </c>
      <c r="K54" s="67"/>
    </row>
    <row r="55" spans="2:47" s="25" customFormat="1" ht="10.35" customHeight="1" x14ac:dyDescent="0.25">
      <c r="B55" s="26"/>
      <c r="C55" s="27"/>
      <c r="D55" s="27"/>
      <c r="E55" s="27"/>
      <c r="F55" s="27"/>
      <c r="G55" s="27"/>
      <c r="H55" s="27"/>
      <c r="I55" s="28"/>
      <c r="J55" s="27"/>
      <c r="K55" s="29"/>
    </row>
    <row r="56" spans="2:47" s="25" customFormat="1" ht="29.25" customHeight="1" x14ac:dyDescent="0.25">
      <c r="B56" s="26"/>
      <c r="C56" s="68" t="s">
        <v>50</v>
      </c>
      <c r="D56" s="27"/>
      <c r="E56" s="27"/>
      <c r="F56" s="27"/>
      <c r="G56" s="27"/>
      <c r="H56" s="27"/>
      <c r="I56" s="28"/>
      <c r="J56" s="42">
        <f>J83</f>
        <v>50000</v>
      </c>
      <c r="K56" s="29"/>
      <c r="AU56" s="13" t="s">
        <v>51</v>
      </c>
    </row>
    <row r="57" spans="2:47" s="76" customFormat="1" ht="24.95" customHeight="1" x14ac:dyDescent="0.25">
      <c r="B57" s="69"/>
      <c r="C57" s="70"/>
      <c r="D57" s="71" t="s">
        <v>52</v>
      </c>
      <c r="E57" s="72"/>
      <c r="F57" s="72"/>
      <c r="G57" s="72"/>
      <c r="H57" s="72"/>
      <c r="I57" s="73"/>
      <c r="J57" s="74">
        <f>J84</f>
        <v>0</v>
      </c>
      <c r="K57" s="75"/>
    </row>
    <row r="58" spans="2:47" s="84" customFormat="1" ht="19.899999999999999" customHeight="1" x14ac:dyDescent="0.25">
      <c r="B58" s="77"/>
      <c r="C58" s="78"/>
      <c r="D58" s="79" t="s">
        <v>53</v>
      </c>
      <c r="E58" s="80"/>
      <c r="F58" s="80"/>
      <c r="G58" s="80"/>
      <c r="H58" s="80"/>
      <c r="I58" s="81"/>
      <c r="J58" s="82">
        <f>J85</f>
        <v>0</v>
      </c>
      <c r="K58" s="83"/>
    </row>
    <row r="59" spans="2:47" s="76" customFormat="1" ht="24.95" customHeight="1" x14ac:dyDescent="0.25">
      <c r="B59" s="69"/>
      <c r="C59" s="70"/>
      <c r="D59" s="71" t="s">
        <v>54</v>
      </c>
      <c r="E59" s="72"/>
      <c r="F59" s="72"/>
      <c r="G59" s="72"/>
      <c r="H59" s="72"/>
      <c r="I59" s="73"/>
      <c r="J59" s="74">
        <f>J86</f>
        <v>50000</v>
      </c>
      <c r="K59" s="75"/>
    </row>
    <row r="60" spans="2:47" s="84" customFormat="1" ht="19.899999999999999" customHeight="1" x14ac:dyDescent="0.25">
      <c r="B60" s="77"/>
      <c r="C60" s="78"/>
      <c r="D60" s="79" t="s">
        <v>55</v>
      </c>
      <c r="E60" s="80"/>
      <c r="F60" s="80"/>
      <c r="G60" s="80"/>
      <c r="H60" s="80"/>
      <c r="I60" s="81"/>
      <c r="J60" s="82">
        <f>J87</f>
        <v>50000</v>
      </c>
      <c r="K60" s="83"/>
    </row>
    <row r="61" spans="2:47" s="84" customFormat="1" ht="19.899999999999999" customHeight="1" x14ac:dyDescent="0.25">
      <c r="B61" s="77"/>
      <c r="C61" s="78"/>
      <c r="D61" s="79" t="s">
        <v>56</v>
      </c>
      <c r="E61" s="80"/>
      <c r="F61" s="80"/>
      <c r="G61" s="80"/>
      <c r="H61" s="80"/>
      <c r="I61" s="81"/>
      <c r="J61" s="82">
        <f>J143</f>
        <v>0</v>
      </c>
      <c r="K61" s="83"/>
    </row>
    <row r="62" spans="2:47" s="84" customFormat="1" ht="19.899999999999999" customHeight="1" x14ac:dyDescent="0.25">
      <c r="B62" s="77"/>
      <c r="C62" s="78"/>
      <c r="D62" s="79" t="s">
        <v>57</v>
      </c>
      <c r="E62" s="80"/>
      <c r="F62" s="80"/>
      <c r="G62" s="80"/>
      <c r="H62" s="80"/>
      <c r="I62" s="81"/>
      <c r="J62" s="82">
        <f>J155</f>
        <v>0</v>
      </c>
      <c r="K62" s="83"/>
    </row>
    <row r="63" spans="2:47" s="84" customFormat="1" ht="19.899999999999999" customHeight="1" x14ac:dyDescent="0.25">
      <c r="B63" s="77"/>
      <c r="C63" s="78"/>
      <c r="D63" s="79" t="s">
        <v>58</v>
      </c>
      <c r="E63" s="80"/>
      <c r="F63" s="80"/>
      <c r="G63" s="80"/>
      <c r="H63" s="80"/>
      <c r="I63" s="81"/>
      <c r="J63" s="82">
        <f>J170</f>
        <v>0</v>
      </c>
      <c r="K63" s="83"/>
    </row>
    <row r="64" spans="2:47" s="25" customFormat="1" ht="21.75" customHeight="1" x14ac:dyDescent="0.25">
      <c r="B64" s="26"/>
      <c r="C64" s="27"/>
      <c r="D64" s="27"/>
      <c r="E64" s="27"/>
      <c r="F64" s="27"/>
      <c r="G64" s="27"/>
      <c r="H64" s="27"/>
      <c r="I64" s="28"/>
      <c r="J64" s="27"/>
      <c r="K64" s="29"/>
    </row>
    <row r="65" spans="2:12" s="25" customFormat="1" ht="6.95" customHeight="1" x14ac:dyDescent="0.25">
      <c r="B65" s="56"/>
      <c r="C65" s="57"/>
      <c r="D65" s="57"/>
      <c r="E65" s="57"/>
      <c r="F65" s="57"/>
      <c r="G65" s="57"/>
      <c r="H65" s="57"/>
      <c r="I65" s="58"/>
      <c r="J65" s="57"/>
      <c r="K65" s="59"/>
    </row>
    <row r="69" spans="2:12" s="25" customFormat="1" ht="6.95" customHeight="1" x14ac:dyDescent="0.25">
      <c r="B69" s="60"/>
      <c r="C69" s="61"/>
      <c r="D69" s="61"/>
      <c r="E69" s="61"/>
      <c r="F69" s="61"/>
      <c r="G69" s="61"/>
      <c r="H69" s="61"/>
      <c r="I69" s="62"/>
      <c r="J69" s="61"/>
      <c r="K69" s="61"/>
      <c r="L69" s="26"/>
    </row>
    <row r="70" spans="2:12" s="25" customFormat="1" ht="36.950000000000003" customHeight="1" x14ac:dyDescent="0.25">
      <c r="B70" s="26"/>
      <c r="C70" s="85" t="s">
        <v>59</v>
      </c>
      <c r="L70" s="26"/>
    </row>
    <row r="71" spans="2:12" s="25" customFormat="1" ht="6.95" customHeight="1" x14ac:dyDescent="0.25">
      <c r="B71" s="26"/>
      <c r="L71" s="26"/>
    </row>
    <row r="72" spans="2:12" s="25" customFormat="1" ht="14.45" customHeight="1" x14ac:dyDescent="0.25">
      <c r="B72" s="26"/>
      <c r="C72" s="86" t="s">
        <v>18</v>
      </c>
      <c r="L72" s="26"/>
    </row>
    <row r="73" spans="2:12" s="25" customFormat="1" ht="16.5" customHeight="1" x14ac:dyDescent="0.25">
      <c r="B73" s="26"/>
      <c r="E73" s="222" t="str">
        <f>E7</f>
        <v>Vedlejší a ostatní náklady</v>
      </c>
      <c r="F73" s="223"/>
      <c r="G73" s="223"/>
      <c r="H73" s="223"/>
      <c r="L73" s="26"/>
    </row>
    <row r="74" spans="2:12" s="25" customFormat="1" ht="14.45" customHeight="1" x14ac:dyDescent="0.25">
      <c r="B74" s="26"/>
      <c r="C74" s="86" t="s">
        <v>19</v>
      </c>
      <c r="L74" s="26"/>
    </row>
    <row r="75" spans="2:12" s="25" customFormat="1" ht="17.25" customHeight="1" x14ac:dyDescent="0.25">
      <c r="B75" s="26"/>
      <c r="E75" s="224" t="str">
        <f>E9</f>
        <v>VON.01 - Soupis prací - Vedlejší a ostatní náklady</v>
      </c>
      <c r="F75" s="225"/>
      <c r="G75" s="225"/>
      <c r="H75" s="225"/>
      <c r="L75" s="26"/>
    </row>
    <row r="76" spans="2:12" s="25" customFormat="1" ht="6.95" customHeight="1" x14ac:dyDescent="0.25">
      <c r="B76" s="26"/>
      <c r="L76" s="26"/>
    </row>
    <row r="77" spans="2:12" s="25" customFormat="1" ht="18" customHeight="1" x14ac:dyDescent="0.25">
      <c r="B77" s="26"/>
      <c r="C77" s="86" t="s">
        <v>25</v>
      </c>
      <c r="F77" s="87" t="str">
        <f>F12</f>
        <v xml:space="preserve"> </v>
      </c>
      <c r="I77" s="88" t="s">
        <v>26</v>
      </c>
      <c r="J77" s="89" t="str">
        <f>IF(J12="","",J12)</f>
        <v>14.09.2017</v>
      </c>
      <c r="L77" s="26"/>
    </row>
    <row r="78" spans="2:12" s="25" customFormat="1" ht="6.95" customHeight="1" x14ac:dyDescent="0.25">
      <c r="B78" s="26"/>
      <c r="L78" s="26"/>
    </row>
    <row r="79" spans="2:12" s="25" customFormat="1" ht="15" x14ac:dyDescent="0.25">
      <c r="B79" s="26"/>
      <c r="C79" s="86" t="s">
        <v>27</v>
      </c>
      <c r="F79" s="87" t="str">
        <f>E15</f>
        <v xml:space="preserve"> </v>
      </c>
      <c r="I79" s="88" t="s">
        <v>31</v>
      </c>
      <c r="J79" s="87" t="str">
        <f>E21</f>
        <v xml:space="preserve"> </v>
      </c>
      <c r="L79" s="26"/>
    </row>
    <row r="80" spans="2:12" s="25" customFormat="1" ht="14.45" customHeight="1" x14ac:dyDescent="0.25">
      <c r="B80" s="26"/>
      <c r="C80" s="86" t="s">
        <v>30</v>
      </c>
      <c r="F80" s="87" t="str">
        <f>IF(E18="","",E18)</f>
        <v/>
      </c>
      <c r="L80" s="26"/>
    </row>
    <row r="81" spans="2:65" s="25" customFormat="1" ht="10.35" customHeight="1" x14ac:dyDescent="0.25">
      <c r="B81" s="26"/>
      <c r="L81" s="26"/>
    </row>
    <row r="82" spans="2:65" s="98" customFormat="1" ht="29.25" customHeight="1" x14ac:dyDescent="0.25">
      <c r="B82" s="90"/>
      <c r="C82" s="91" t="s">
        <v>60</v>
      </c>
      <c r="D82" s="92" t="s">
        <v>61</v>
      </c>
      <c r="E82" s="92" t="s">
        <v>62</v>
      </c>
      <c r="F82" s="92" t="s">
        <v>63</v>
      </c>
      <c r="G82" s="92" t="s">
        <v>64</v>
      </c>
      <c r="H82" s="92" t="s">
        <v>65</v>
      </c>
      <c r="I82" s="93" t="s">
        <v>66</v>
      </c>
      <c r="J82" s="92" t="s">
        <v>49</v>
      </c>
      <c r="K82" s="94" t="s">
        <v>67</v>
      </c>
      <c r="L82" s="90"/>
      <c r="M82" s="95" t="s">
        <v>68</v>
      </c>
      <c r="N82" s="96" t="s">
        <v>38</v>
      </c>
      <c r="O82" s="96" t="s">
        <v>69</v>
      </c>
      <c r="P82" s="96" t="s">
        <v>70</v>
      </c>
      <c r="Q82" s="96" t="s">
        <v>71</v>
      </c>
      <c r="R82" s="96" t="s">
        <v>72</v>
      </c>
      <c r="S82" s="96" t="s">
        <v>73</v>
      </c>
      <c r="T82" s="97" t="s">
        <v>74</v>
      </c>
    </row>
    <row r="83" spans="2:65" s="25" customFormat="1" ht="29.25" customHeight="1" x14ac:dyDescent="0.35">
      <c r="B83" s="26"/>
      <c r="C83" s="99" t="s">
        <v>50</v>
      </c>
      <c r="J83" s="100">
        <f>BK83</f>
        <v>50000</v>
      </c>
      <c r="L83" s="26"/>
      <c r="M83" s="101"/>
      <c r="N83" s="38"/>
      <c r="O83" s="38"/>
      <c r="P83" s="102">
        <f>P84+P86</f>
        <v>0</v>
      </c>
      <c r="Q83" s="38"/>
      <c r="R83" s="102">
        <f>R84+R86</f>
        <v>0</v>
      </c>
      <c r="S83" s="38"/>
      <c r="T83" s="103">
        <f>T84+T86</f>
        <v>0</v>
      </c>
      <c r="AT83" s="13" t="s">
        <v>75</v>
      </c>
      <c r="AU83" s="13" t="s">
        <v>51</v>
      </c>
      <c r="BK83" s="104">
        <f>BK84+BK86</f>
        <v>50000</v>
      </c>
    </row>
    <row r="84" spans="2:65" s="106" customFormat="1" ht="37.35" customHeight="1" x14ac:dyDescent="0.35">
      <c r="B84" s="105"/>
      <c r="D84" s="107" t="s">
        <v>75</v>
      </c>
      <c r="E84" s="108" t="s">
        <v>76</v>
      </c>
      <c r="F84" s="108" t="s">
        <v>77</v>
      </c>
      <c r="I84" s="109"/>
      <c r="J84" s="110">
        <f>BK84</f>
        <v>0</v>
      </c>
      <c r="L84" s="105"/>
      <c r="M84" s="111"/>
      <c r="N84" s="112"/>
      <c r="O84" s="112"/>
      <c r="P84" s="113">
        <f>P85</f>
        <v>0</v>
      </c>
      <c r="Q84" s="112"/>
      <c r="R84" s="113">
        <f>R85</f>
        <v>0</v>
      </c>
      <c r="S84" s="112"/>
      <c r="T84" s="114">
        <f>T85</f>
        <v>0</v>
      </c>
      <c r="AR84" s="107" t="s">
        <v>78</v>
      </c>
      <c r="AT84" s="115" t="s">
        <v>75</v>
      </c>
      <c r="AU84" s="115" t="s">
        <v>79</v>
      </c>
      <c r="AY84" s="107" t="s">
        <v>80</v>
      </c>
      <c r="BK84" s="116">
        <f>BK85</f>
        <v>0</v>
      </c>
    </row>
    <row r="85" spans="2:65" s="106" customFormat="1" ht="19.899999999999999" customHeight="1" x14ac:dyDescent="0.3">
      <c r="B85" s="105"/>
      <c r="D85" s="107" t="s">
        <v>75</v>
      </c>
      <c r="E85" s="117" t="s">
        <v>81</v>
      </c>
      <c r="F85" s="117" t="s">
        <v>82</v>
      </c>
      <c r="I85" s="109"/>
      <c r="J85" s="118">
        <f>BK85</f>
        <v>0</v>
      </c>
      <c r="L85" s="105"/>
      <c r="M85" s="111"/>
      <c r="N85" s="112"/>
      <c r="O85" s="112"/>
      <c r="P85" s="113">
        <v>0</v>
      </c>
      <c r="Q85" s="112"/>
      <c r="R85" s="113">
        <v>0</v>
      </c>
      <c r="S85" s="112"/>
      <c r="T85" s="114">
        <v>0</v>
      </c>
      <c r="AR85" s="107" t="s">
        <v>78</v>
      </c>
      <c r="AT85" s="115" t="s">
        <v>75</v>
      </c>
      <c r="AU85" s="115" t="s">
        <v>78</v>
      </c>
      <c r="AY85" s="107" t="s">
        <v>80</v>
      </c>
      <c r="BK85" s="116">
        <v>0</v>
      </c>
    </row>
    <row r="86" spans="2:65" s="106" customFormat="1" ht="24.95" customHeight="1" x14ac:dyDescent="0.35">
      <c r="B86" s="105"/>
      <c r="D86" s="107" t="s">
        <v>75</v>
      </c>
      <c r="E86" s="108" t="s">
        <v>83</v>
      </c>
      <c r="F86" s="108" t="s">
        <v>84</v>
      </c>
      <c r="I86" s="109"/>
      <c r="J86" s="110">
        <f>BK86</f>
        <v>50000</v>
      </c>
      <c r="L86" s="105"/>
      <c r="M86" s="111"/>
      <c r="N86" s="112"/>
      <c r="O86" s="112"/>
      <c r="P86" s="113">
        <f>P87+P143+P155+P170</f>
        <v>0</v>
      </c>
      <c r="Q86" s="112"/>
      <c r="R86" s="113">
        <f>R87+R143+R155+R170</f>
        <v>0</v>
      </c>
      <c r="S86" s="112"/>
      <c r="T86" s="114">
        <f>T87+T143+T155+T170</f>
        <v>0</v>
      </c>
      <c r="AR86" s="107" t="s">
        <v>85</v>
      </c>
      <c r="AT86" s="115" t="s">
        <v>75</v>
      </c>
      <c r="AU86" s="115" t="s">
        <v>79</v>
      </c>
      <c r="AY86" s="107" t="s">
        <v>80</v>
      </c>
      <c r="BK86" s="116">
        <f>BK87+BK143+BK155+BK170</f>
        <v>50000</v>
      </c>
    </row>
    <row r="87" spans="2:65" s="106" customFormat="1" ht="19.899999999999999" customHeight="1" x14ac:dyDescent="0.3">
      <c r="B87" s="105"/>
      <c r="D87" s="107" t="s">
        <v>75</v>
      </c>
      <c r="E87" s="117" t="s">
        <v>86</v>
      </c>
      <c r="F87" s="117" t="s">
        <v>87</v>
      </c>
      <c r="I87" s="109"/>
      <c r="J87" s="118">
        <f>BK87</f>
        <v>50000</v>
      </c>
      <c r="L87" s="105"/>
      <c r="M87" s="111"/>
      <c r="N87" s="112"/>
      <c r="O87" s="112"/>
      <c r="P87" s="113">
        <f>SUM(P88:P142)</f>
        <v>0</v>
      </c>
      <c r="Q87" s="112"/>
      <c r="R87" s="113">
        <f>SUM(R88:R142)</f>
        <v>0</v>
      </c>
      <c r="S87" s="112"/>
      <c r="T87" s="114">
        <f>SUM(T88:T142)</f>
        <v>0</v>
      </c>
      <c r="AR87" s="107" t="s">
        <v>85</v>
      </c>
      <c r="AT87" s="115" t="s">
        <v>75</v>
      </c>
      <c r="AU87" s="115" t="s">
        <v>78</v>
      </c>
      <c r="AY87" s="107" t="s">
        <v>80</v>
      </c>
      <c r="BK87" s="116">
        <f>SUM(BK88:BK142)</f>
        <v>50000</v>
      </c>
    </row>
    <row r="88" spans="2:65" s="25" customFormat="1" ht="16.5" customHeight="1" x14ac:dyDescent="0.25">
      <c r="B88" s="119"/>
      <c r="C88" s="150" t="s">
        <v>78</v>
      </c>
      <c r="D88" s="120" t="s">
        <v>88</v>
      </c>
      <c r="E88" s="121" t="s">
        <v>89</v>
      </c>
      <c r="F88" s="122" t="s">
        <v>90</v>
      </c>
      <c r="G88" s="123" t="s">
        <v>91</v>
      </c>
      <c r="H88" s="124">
        <v>1</v>
      </c>
      <c r="I88" s="125"/>
      <c r="J88" s="126">
        <f>ROUND(I88*H88,2)</f>
        <v>0</v>
      </c>
      <c r="K88" s="122" t="s">
        <v>92</v>
      </c>
      <c r="L88" s="26"/>
      <c r="M88" s="127" t="s">
        <v>92</v>
      </c>
      <c r="N88" s="128" t="s">
        <v>41</v>
      </c>
      <c r="O88" s="27"/>
      <c r="P88" s="129">
        <f>O88*H88</f>
        <v>0</v>
      </c>
      <c r="Q88" s="129">
        <v>0</v>
      </c>
      <c r="R88" s="129">
        <f>Q88*H88</f>
        <v>0</v>
      </c>
      <c r="S88" s="129">
        <v>0</v>
      </c>
      <c r="T88" s="130">
        <f>S88*H88</f>
        <v>0</v>
      </c>
      <c r="AR88" s="13" t="s">
        <v>93</v>
      </c>
      <c r="AT88" s="13" t="s">
        <v>88</v>
      </c>
      <c r="AU88" s="13" t="s">
        <v>14</v>
      </c>
      <c r="AY88" s="13" t="s">
        <v>80</v>
      </c>
      <c r="BE88" s="131">
        <f>IF(N88="základní",J88,0)</f>
        <v>0</v>
      </c>
      <c r="BF88" s="131">
        <f>IF(N88="snížená",J88,0)</f>
        <v>0</v>
      </c>
      <c r="BG88" s="131">
        <f>IF(N88="zákl. přenesená",J88,0)</f>
        <v>0</v>
      </c>
      <c r="BH88" s="131">
        <f>IF(N88="sníž. přenesená",J88,0)</f>
        <v>0</v>
      </c>
      <c r="BI88" s="131">
        <f>IF(N88="nulová",J88,0)</f>
        <v>0</v>
      </c>
      <c r="BJ88" s="13" t="s">
        <v>85</v>
      </c>
      <c r="BK88" s="131">
        <f>ROUND(I88*H88,2)</f>
        <v>0</v>
      </c>
      <c r="BL88" s="13" t="s">
        <v>93</v>
      </c>
      <c r="BM88" s="13" t="s">
        <v>94</v>
      </c>
    </row>
    <row r="89" spans="2:65" s="133" customFormat="1" x14ac:dyDescent="0.25">
      <c r="B89" s="132"/>
      <c r="D89" s="134" t="s">
        <v>95</v>
      </c>
      <c r="E89" s="135" t="s">
        <v>92</v>
      </c>
      <c r="F89" s="136"/>
      <c r="H89" s="135" t="s">
        <v>92</v>
      </c>
      <c r="I89" s="137"/>
      <c r="L89" s="132"/>
      <c r="M89" s="138"/>
      <c r="N89" s="139"/>
      <c r="O89" s="139"/>
      <c r="P89" s="139"/>
      <c r="Q89" s="139"/>
      <c r="R89" s="139"/>
      <c r="S89" s="139"/>
      <c r="T89" s="140"/>
      <c r="AT89" s="135" t="s">
        <v>95</v>
      </c>
      <c r="AU89" s="135" t="s">
        <v>14</v>
      </c>
      <c r="AV89" s="133" t="s">
        <v>78</v>
      </c>
      <c r="AW89" s="133" t="s">
        <v>17</v>
      </c>
      <c r="AX89" s="133" t="s">
        <v>79</v>
      </c>
      <c r="AY89" s="135" t="s">
        <v>80</v>
      </c>
    </row>
    <row r="90" spans="2:65" s="133" customFormat="1" x14ac:dyDescent="0.25">
      <c r="B90" s="132"/>
      <c r="D90" s="134" t="s">
        <v>95</v>
      </c>
      <c r="E90" s="135" t="s">
        <v>92</v>
      </c>
      <c r="F90" s="136" t="s">
        <v>284</v>
      </c>
      <c r="H90" s="135" t="s">
        <v>92</v>
      </c>
      <c r="I90" s="137"/>
      <c r="L90" s="132"/>
      <c r="M90" s="138"/>
      <c r="N90" s="139"/>
      <c r="O90" s="139"/>
      <c r="P90" s="139"/>
      <c r="Q90" s="139"/>
      <c r="R90" s="139"/>
      <c r="S90" s="139"/>
      <c r="T90" s="140"/>
      <c r="AT90" s="135" t="s">
        <v>95</v>
      </c>
      <c r="AU90" s="135" t="s">
        <v>14</v>
      </c>
      <c r="AV90" s="133" t="s">
        <v>78</v>
      </c>
      <c r="AW90" s="133" t="s">
        <v>17</v>
      </c>
      <c r="AX90" s="133" t="s">
        <v>79</v>
      </c>
      <c r="AY90" s="135" t="s">
        <v>80</v>
      </c>
    </row>
    <row r="91" spans="2:65" s="133" customFormat="1" x14ac:dyDescent="0.25">
      <c r="B91" s="132"/>
      <c r="D91" s="134" t="s">
        <v>95</v>
      </c>
      <c r="E91" s="135" t="s">
        <v>92</v>
      </c>
      <c r="F91" s="136" t="s">
        <v>285</v>
      </c>
      <c r="H91" s="135" t="s">
        <v>92</v>
      </c>
      <c r="I91" s="137"/>
      <c r="L91" s="132"/>
      <c r="M91" s="138"/>
      <c r="N91" s="139"/>
      <c r="O91" s="139"/>
      <c r="P91" s="139"/>
      <c r="Q91" s="139"/>
      <c r="R91" s="139"/>
      <c r="S91" s="139"/>
      <c r="T91" s="140"/>
      <c r="AT91" s="135" t="s">
        <v>95</v>
      </c>
      <c r="AU91" s="135" t="s">
        <v>14</v>
      </c>
      <c r="AV91" s="133" t="s">
        <v>78</v>
      </c>
      <c r="AW91" s="133" t="s">
        <v>17</v>
      </c>
      <c r="AX91" s="133" t="s">
        <v>79</v>
      </c>
      <c r="AY91" s="135" t="s">
        <v>80</v>
      </c>
    </row>
    <row r="92" spans="2:65" s="133" customFormat="1" x14ac:dyDescent="0.25">
      <c r="B92" s="132"/>
      <c r="D92" s="134" t="s">
        <v>95</v>
      </c>
      <c r="E92" s="135" t="s">
        <v>92</v>
      </c>
      <c r="F92" s="136" t="s">
        <v>96</v>
      </c>
      <c r="H92" s="135" t="s">
        <v>92</v>
      </c>
      <c r="I92" s="137"/>
      <c r="L92" s="132"/>
      <c r="M92" s="138"/>
      <c r="N92" s="139"/>
      <c r="O92" s="139"/>
      <c r="P92" s="139"/>
      <c r="Q92" s="139"/>
      <c r="R92" s="139"/>
      <c r="S92" s="139"/>
      <c r="T92" s="140"/>
      <c r="AT92" s="135" t="s">
        <v>95</v>
      </c>
      <c r="AU92" s="135" t="s">
        <v>14</v>
      </c>
      <c r="AV92" s="133" t="s">
        <v>78</v>
      </c>
      <c r="AW92" s="133" t="s">
        <v>17</v>
      </c>
      <c r="AX92" s="133" t="s">
        <v>79</v>
      </c>
      <c r="AY92" s="135" t="s">
        <v>80</v>
      </c>
    </row>
    <row r="93" spans="2:65" s="133" customFormat="1" ht="27" x14ac:dyDescent="0.25">
      <c r="B93" s="132"/>
      <c r="D93" s="134" t="s">
        <v>95</v>
      </c>
      <c r="E93" s="135" t="s">
        <v>92</v>
      </c>
      <c r="F93" s="136" t="s">
        <v>97</v>
      </c>
      <c r="H93" s="135" t="s">
        <v>92</v>
      </c>
      <c r="I93" s="137"/>
      <c r="L93" s="132"/>
      <c r="M93" s="138"/>
      <c r="N93" s="139"/>
      <c r="O93" s="139"/>
      <c r="P93" s="139"/>
      <c r="Q93" s="139"/>
      <c r="R93" s="139"/>
      <c r="S93" s="139"/>
      <c r="T93" s="140"/>
      <c r="AT93" s="135" t="s">
        <v>95</v>
      </c>
      <c r="AU93" s="135" t="s">
        <v>14</v>
      </c>
      <c r="AV93" s="133" t="s">
        <v>78</v>
      </c>
      <c r="AW93" s="133" t="s">
        <v>17</v>
      </c>
      <c r="AX93" s="133" t="s">
        <v>79</v>
      </c>
      <c r="AY93" s="135" t="s">
        <v>80</v>
      </c>
    </row>
    <row r="94" spans="2:65" s="133" customFormat="1" x14ac:dyDescent="0.25">
      <c r="B94" s="132"/>
      <c r="D94" s="134" t="s">
        <v>95</v>
      </c>
      <c r="E94" s="135" t="s">
        <v>92</v>
      </c>
      <c r="F94" s="136" t="s">
        <v>98</v>
      </c>
      <c r="H94" s="135" t="s">
        <v>92</v>
      </c>
      <c r="I94" s="137"/>
      <c r="L94" s="132"/>
      <c r="M94" s="138"/>
      <c r="N94" s="139"/>
      <c r="O94" s="139"/>
      <c r="P94" s="139"/>
      <c r="Q94" s="139"/>
      <c r="R94" s="139"/>
      <c r="S94" s="139"/>
      <c r="T94" s="140"/>
      <c r="AT94" s="135" t="s">
        <v>95</v>
      </c>
      <c r="AU94" s="135" t="s">
        <v>14</v>
      </c>
      <c r="AV94" s="133" t="s">
        <v>78</v>
      </c>
      <c r="AW94" s="133" t="s">
        <v>17</v>
      </c>
      <c r="AX94" s="133" t="s">
        <v>79</v>
      </c>
      <c r="AY94" s="135" t="s">
        <v>80</v>
      </c>
    </row>
    <row r="95" spans="2:65" s="133" customFormat="1" ht="27" x14ac:dyDescent="0.25">
      <c r="B95" s="132"/>
      <c r="D95" s="134" t="s">
        <v>95</v>
      </c>
      <c r="E95" s="135" t="s">
        <v>92</v>
      </c>
      <c r="F95" s="136" t="s">
        <v>99</v>
      </c>
      <c r="H95" s="135" t="s">
        <v>92</v>
      </c>
      <c r="I95" s="137"/>
      <c r="L95" s="132"/>
      <c r="M95" s="138"/>
      <c r="N95" s="139"/>
      <c r="O95" s="139"/>
      <c r="P95" s="139"/>
      <c r="Q95" s="139"/>
      <c r="R95" s="139"/>
      <c r="S95" s="139"/>
      <c r="T95" s="140"/>
      <c r="AT95" s="135" t="s">
        <v>95</v>
      </c>
      <c r="AU95" s="135" t="s">
        <v>14</v>
      </c>
      <c r="AV95" s="133" t="s">
        <v>78</v>
      </c>
      <c r="AW95" s="133" t="s">
        <v>17</v>
      </c>
      <c r="AX95" s="133" t="s">
        <v>79</v>
      </c>
      <c r="AY95" s="135" t="s">
        <v>80</v>
      </c>
    </row>
    <row r="96" spans="2:65" s="133" customFormat="1" x14ac:dyDescent="0.25">
      <c r="B96" s="132"/>
      <c r="D96" s="134" t="s">
        <v>95</v>
      </c>
      <c r="E96" s="135" t="s">
        <v>92</v>
      </c>
      <c r="F96" s="136" t="s">
        <v>100</v>
      </c>
      <c r="H96" s="135" t="s">
        <v>92</v>
      </c>
      <c r="I96" s="137"/>
      <c r="L96" s="132"/>
      <c r="M96" s="138"/>
      <c r="N96" s="139"/>
      <c r="O96" s="139"/>
      <c r="P96" s="139"/>
      <c r="Q96" s="139"/>
      <c r="R96" s="139"/>
      <c r="S96" s="139"/>
      <c r="T96" s="140"/>
      <c r="AT96" s="135" t="s">
        <v>95</v>
      </c>
      <c r="AU96" s="135" t="s">
        <v>14</v>
      </c>
      <c r="AV96" s="133" t="s">
        <v>78</v>
      </c>
      <c r="AW96" s="133" t="s">
        <v>17</v>
      </c>
      <c r="AX96" s="133" t="s">
        <v>79</v>
      </c>
      <c r="AY96" s="135" t="s">
        <v>80</v>
      </c>
    </row>
    <row r="97" spans="1:65" s="133" customFormat="1" ht="27" x14ac:dyDescent="0.25">
      <c r="B97" s="132"/>
      <c r="D97" s="134" t="s">
        <v>95</v>
      </c>
      <c r="E97" s="135" t="s">
        <v>92</v>
      </c>
      <c r="F97" s="136" t="s">
        <v>101</v>
      </c>
      <c r="H97" s="135" t="s">
        <v>92</v>
      </c>
      <c r="I97" s="137"/>
      <c r="L97" s="132"/>
      <c r="M97" s="138"/>
      <c r="N97" s="139"/>
      <c r="O97" s="139"/>
      <c r="P97" s="139"/>
      <c r="Q97" s="139"/>
      <c r="R97" s="139"/>
      <c r="S97" s="139"/>
      <c r="T97" s="140"/>
      <c r="AT97" s="135" t="s">
        <v>95</v>
      </c>
      <c r="AU97" s="135" t="s">
        <v>14</v>
      </c>
      <c r="AV97" s="133" t="s">
        <v>78</v>
      </c>
      <c r="AW97" s="133" t="s">
        <v>17</v>
      </c>
      <c r="AX97" s="133" t="s">
        <v>79</v>
      </c>
      <c r="AY97" s="135" t="s">
        <v>80</v>
      </c>
    </row>
    <row r="98" spans="1:65" s="133" customFormat="1" ht="27" x14ac:dyDescent="0.25">
      <c r="B98" s="132"/>
      <c r="D98" s="134" t="s">
        <v>95</v>
      </c>
      <c r="E98" s="135" t="s">
        <v>92</v>
      </c>
      <c r="F98" s="136" t="s">
        <v>102</v>
      </c>
      <c r="H98" s="135" t="s">
        <v>92</v>
      </c>
      <c r="I98" s="137"/>
      <c r="L98" s="132"/>
      <c r="M98" s="138"/>
      <c r="N98" s="139"/>
      <c r="O98" s="139"/>
      <c r="P98" s="139"/>
      <c r="Q98" s="139"/>
      <c r="R98" s="139"/>
      <c r="S98" s="139"/>
      <c r="T98" s="140"/>
      <c r="AT98" s="135" t="s">
        <v>95</v>
      </c>
      <c r="AU98" s="135" t="s">
        <v>14</v>
      </c>
      <c r="AV98" s="133" t="s">
        <v>78</v>
      </c>
      <c r="AW98" s="133" t="s">
        <v>17</v>
      </c>
      <c r="AX98" s="133" t="s">
        <v>79</v>
      </c>
      <c r="AY98" s="135" t="s">
        <v>80</v>
      </c>
    </row>
    <row r="99" spans="1:65" s="133" customFormat="1" ht="27" x14ac:dyDescent="0.25">
      <c r="B99" s="132"/>
      <c r="D99" s="134" t="s">
        <v>95</v>
      </c>
      <c r="E99" s="135" t="s">
        <v>92</v>
      </c>
      <c r="F99" s="136" t="s">
        <v>103</v>
      </c>
      <c r="H99" s="135" t="s">
        <v>92</v>
      </c>
      <c r="I99" s="137"/>
      <c r="L99" s="132"/>
      <c r="M99" s="138"/>
      <c r="N99" s="139"/>
      <c r="O99" s="139"/>
      <c r="P99" s="139"/>
      <c r="Q99" s="139"/>
      <c r="R99" s="139"/>
      <c r="S99" s="139"/>
      <c r="T99" s="140"/>
      <c r="AT99" s="135" t="s">
        <v>95</v>
      </c>
      <c r="AU99" s="135" t="s">
        <v>14</v>
      </c>
      <c r="AV99" s="133" t="s">
        <v>78</v>
      </c>
      <c r="AW99" s="133" t="s">
        <v>17</v>
      </c>
      <c r="AX99" s="133" t="s">
        <v>79</v>
      </c>
      <c r="AY99" s="135" t="s">
        <v>80</v>
      </c>
    </row>
    <row r="100" spans="1:65" s="133" customFormat="1" ht="27" x14ac:dyDescent="0.25">
      <c r="B100" s="132"/>
      <c r="D100" s="134" t="s">
        <v>95</v>
      </c>
      <c r="E100" s="135" t="s">
        <v>92</v>
      </c>
      <c r="F100" s="136" t="s">
        <v>104</v>
      </c>
      <c r="H100" s="135" t="s">
        <v>92</v>
      </c>
      <c r="I100" s="137"/>
      <c r="L100" s="132"/>
      <c r="M100" s="138"/>
      <c r="N100" s="139"/>
      <c r="O100" s="139"/>
      <c r="P100" s="139"/>
      <c r="Q100" s="139"/>
      <c r="R100" s="139"/>
      <c r="S100" s="139"/>
      <c r="T100" s="140"/>
      <c r="AT100" s="135" t="s">
        <v>95</v>
      </c>
      <c r="AU100" s="135" t="s">
        <v>14</v>
      </c>
      <c r="AV100" s="133" t="s">
        <v>78</v>
      </c>
      <c r="AW100" s="133" t="s">
        <v>17</v>
      </c>
      <c r="AX100" s="133" t="s">
        <v>79</v>
      </c>
      <c r="AY100" s="135" t="s">
        <v>80</v>
      </c>
    </row>
    <row r="101" spans="1:65" s="142" customFormat="1" x14ac:dyDescent="0.25">
      <c r="B101" s="141"/>
      <c r="D101" s="134" t="s">
        <v>95</v>
      </c>
      <c r="E101" s="143" t="s">
        <v>92</v>
      </c>
      <c r="F101" s="144" t="s">
        <v>78</v>
      </c>
      <c r="H101" s="145">
        <v>1</v>
      </c>
      <c r="I101" s="146"/>
      <c r="L101" s="141"/>
      <c r="M101" s="147"/>
      <c r="N101" s="148"/>
      <c r="O101" s="148"/>
      <c r="P101" s="148"/>
      <c r="Q101" s="148"/>
      <c r="R101" s="148"/>
      <c r="S101" s="148"/>
      <c r="T101" s="149"/>
      <c r="AT101" s="143" t="s">
        <v>95</v>
      </c>
      <c r="AU101" s="143" t="s">
        <v>14</v>
      </c>
      <c r="AV101" s="142" t="s">
        <v>14</v>
      </c>
      <c r="AW101" s="142" t="s">
        <v>17</v>
      </c>
      <c r="AX101" s="142" t="s">
        <v>78</v>
      </c>
      <c r="AY101" s="143" t="s">
        <v>80</v>
      </c>
    </row>
    <row r="102" spans="1:65" s="185" customFormat="1" ht="16.5" customHeight="1" x14ac:dyDescent="0.25">
      <c r="A102" s="174"/>
      <c r="B102" s="175"/>
      <c r="C102" s="176" t="s">
        <v>14</v>
      </c>
      <c r="D102" s="176" t="s">
        <v>88</v>
      </c>
      <c r="E102" s="3" t="s">
        <v>114</v>
      </c>
      <c r="F102" s="4" t="s">
        <v>115</v>
      </c>
      <c r="G102" s="177" t="s">
        <v>91</v>
      </c>
      <c r="H102" s="178">
        <v>1</v>
      </c>
      <c r="I102" s="179">
        <v>50000</v>
      </c>
      <c r="J102" s="179">
        <f>ROUND(I102*H102,2)</f>
        <v>50000</v>
      </c>
      <c r="K102" s="4" t="s">
        <v>92</v>
      </c>
      <c r="L102" s="180"/>
      <c r="M102" s="181" t="s">
        <v>92</v>
      </c>
      <c r="N102" s="182" t="s">
        <v>39</v>
      </c>
      <c r="O102" s="183">
        <v>0</v>
      </c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U102" s="174"/>
      <c r="V102" s="174"/>
      <c r="W102" s="174"/>
      <c r="X102" s="174"/>
      <c r="Y102" s="174"/>
      <c r="Z102" s="174"/>
      <c r="AA102" s="174"/>
      <c r="AB102" s="174"/>
      <c r="AC102" s="174"/>
      <c r="AD102" s="174"/>
      <c r="AE102" s="174"/>
      <c r="AR102" s="186" t="s">
        <v>85</v>
      </c>
      <c r="AT102" s="186" t="s">
        <v>88</v>
      </c>
      <c r="AU102" s="186" t="s">
        <v>14</v>
      </c>
      <c r="AY102" s="187" t="s">
        <v>80</v>
      </c>
      <c r="BE102" s="188">
        <f>IF(N102="základní",J102,0)</f>
        <v>50000</v>
      </c>
      <c r="BF102" s="188">
        <f>IF(N102="snížená",J102,0)</f>
        <v>0</v>
      </c>
      <c r="BG102" s="188">
        <f>IF(N102="zákl. přenesená",J102,0)</f>
        <v>0</v>
      </c>
      <c r="BH102" s="188">
        <f>IF(N102="sníž. přenesená",J102,0)</f>
        <v>0</v>
      </c>
      <c r="BI102" s="188">
        <f>IF(N102="nulová",J102,0)</f>
        <v>0</v>
      </c>
      <c r="BJ102" s="187" t="s">
        <v>78</v>
      </c>
      <c r="BK102" s="188">
        <f>ROUND(I102*H102,2)</f>
        <v>50000</v>
      </c>
      <c r="BL102" s="187" t="s">
        <v>85</v>
      </c>
      <c r="BM102" s="186" t="s">
        <v>286</v>
      </c>
    </row>
    <row r="103" spans="1:65" s="151" customFormat="1" ht="22.5" x14ac:dyDescent="0.25">
      <c r="B103" s="152"/>
      <c r="C103" s="153"/>
      <c r="D103" s="154" t="s">
        <v>95</v>
      </c>
      <c r="E103" s="155" t="s">
        <v>92</v>
      </c>
      <c r="F103" s="156" t="s">
        <v>290</v>
      </c>
      <c r="G103" s="153"/>
      <c r="H103" s="155" t="s">
        <v>92</v>
      </c>
      <c r="I103" s="153"/>
      <c r="J103" s="153"/>
      <c r="K103" s="153"/>
      <c r="L103" s="157"/>
      <c r="M103" s="158"/>
      <c r="N103" s="159"/>
      <c r="O103" s="159"/>
      <c r="P103" s="159"/>
      <c r="Q103" s="159"/>
      <c r="R103" s="159"/>
      <c r="S103" s="159"/>
      <c r="T103" s="160"/>
      <c r="AT103" s="161" t="s">
        <v>95</v>
      </c>
      <c r="AU103" s="161" t="s">
        <v>14</v>
      </c>
      <c r="AV103" s="151" t="s">
        <v>78</v>
      </c>
      <c r="AW103" s="151" t="s">
        <v>17</v>
      </c>
      <c r="AX103" s="151" t="s">
        <v>79</v>
      </c>
      <c r="AY103" s="161" t="s">
        <v>80</v>
      </c>
    </row>
    <row r="104" spans="1:65" s="151" customFormat="1" ht="11.25" x14ac:dyDescent="0.25">
      <c r="B104" s="152"/>
      <c r="C104" s="153"/>
      <c r="D104" s="154" t="s">
        <v>95</v>
      </c>
      <c r="E104" s="155" t="s">
        <v>92</v>
      </c>
      <c r="F104" s="156" t="s">
        <v>291</v>
      </c>
      <c r="G104" s="153"/>
      <c r="H104" s="155" t="s">
        <v>92</v>
      </c>
      <c r="I104" s="153"/>
      <c r="J104" s="153"/>
      <c r="K104" s="153"/>
      <c r="L104" s="157"/>
      <c r="M104" s="158"/>
      <c r="N104" s="159"/>
      <c r="O104" s="159"/>
      <c r="P104" s="159"/>
      <c r="Q104" s="159"/>
      <c r="R104" s="159"/>
      <c r="S104" s="159"/>
      <c r="T104" s="160"/>
      <c r="AT104" s="161" t="s">
        <v>95</v>
      </c>
      <c r="AU104" s="161" t="s">
        <v>14</v>
      </c>
      <c r="AV104" s="151" t="s">
        <v>78</v>
      </c>
      <c r="AW104" s="151" t="s">
        <v>17</v>
      </c>
      <c r="AX104" s="151" t="s">
        <v>79</v>
      </c>
      <c r="AY104" s="161" t="s">
        <v>80</v>
      </c>
    </row>
    <row r="105" spans="1:65" s="151" customFormat="1" ht="11.25" x14ac:dyDescent="0.25">
      <c r="B105" s="152"/>
      <c r="C105" s="153"/>
      <c r="D105" s="154" t="s">
        <v>95</v>
      </c>
      <c r="E105" s="155" t="s">
        <v>92</v>
      </c>
      <c r="F105" s="156" t="s">
        <v>287</v>
      </c>
      <c r="G105" s="153"/>
      <c r="H105" s="155" t="s">
        <v>92</v>
      </c>
      <c r="I105" s="153"/>
      <c r="J105" s="153"/>
      <c r="K105" s="153"/>
      <c r="L105" s="157"/>
      <c r="M105" s="158"/>
      <c r="N105" s="159"/>
      <c r="O105" s="159"/>
      <c r="P105" s="159"/>
      <c r="Q105" s="159"/>
      <c r="R105" s="159"/>
      <c r="S105" s="159"/>
      <c r="T105" s="160"/>
      <c r="AT105" s="161" t="s">
        <v>95</v>
      </c>
      <c r="AU105" s="161" t="s">
        <v>14</v>
      </c>
      <c r="AV105" s="151" t="s">
        <v>78</v>
      </c>
      <c r="AW105" s="151" t="s">
        <v>17</v>
      </c>
      <c r="AX105" s="151" t="s">
        <v>79</v>
      </c>
      <c r="AY105" s="161" t="s">
        <v>80</v>
      </c>
    </row>
    <row r="106" spans="1:65" s="151" customFormat="1" ht="11.25" x14ac:dyDescent="0.25">
      <c r="B106" s="152"/>
      <c r="C106" s="153"/>
      <c r="D106" s="154" t="s">
        <v>95</v>
      </c>
      <c r="E106" s="155" t="s">
        <v>92</v>
      </c>
      <c r="F106" s="156" t="s">
        <v>288</v>
      </c>
      <c r="G106" s="153"/>
      <c r="H106" s="155" t="s">
        <v>92</v>
      </c>
      <c r="I106" s="153"/>
      <c r="J106" s="153"/>
      <c r="K106" s="153"/>
      <c r="L106" s="157"/>
      <c r="M106" s="158"/>
      <c r="N106" s="159"/>
      <c r="O106" s="159"/>
      <c r="P106" s="159"/>
      <c r="Q106" s="159"/>
      <c r="R106" s="159"/>
      <c r="S106" s="159"/>
      <c r="T106" s="160"/>
      <c r="AT106" s="161" t="s">
        <v>95</v>
      </c>
      <c r="AU106" s="161" t="s">
        <v>14</v>
      </c>
      <c r="AV106" s="151" t="s">
        <v>78</v>
      </c>
      <c r="AW106" s="151" t="s">
        <v>17</v>
      </c>
      <c r="AX106" s="151" t="s">
        <v>79</v>
      </c>
      <c r="AY106" s="161" t="s">
        <v>80</v>
      </c>
    </row>
    <row r="107" spans="1:65" s="189" customFormat="1" ht="11.25" x14ac:dyDescent="0.25">
      <c r="B107" s="190"/>
      <c r="C107" s="191"/>
      <c r="D107" s="154" t="s">
        <v>95</v>
      </c>
      <c r="E107" s="192" t="s">
        <v>92</v>
      </c>
      <c r="F107" s="169" t="s">
        <v>78</v>
      </c>
      <c r="G107" s="191"/>
      <c r="H107" s="193">
        <v>1</v>
      </c>
      <c r="I107" s="191"/>
      <c r="J107" s="191"/>
      <c r="K107" s="191"/>
      <c r="L107" s="194"/>
      <c r="M107" s="195"/>
      <c r="N107" s="196"/>
      <c r="O107" s="196"/>
      <c r="P107" s="196"/>
      <c r="Q107" s="196"/>
      <c r="R107" s="196"/>
      <c r="S107" s="196"/>
      <c r="T107" s="197"/>
      <c r="AT107" s="198" t="s">
        <v>95</v>
      </c>
      <c r="AU107" s="198" t="s">
        <v>14</v>
      </c>
      <c r="AV107" s="189" t="s">
        <v>14</v>
      </c>
      <c r="AW107" s="189" t="s">
        <v>17</v>
      </c>
      <c r="AX107" s="189" t="s">
        <v>79</v>
      </c>
      <c r="AY107" s="198" t="s">
        <v>80</v>
      </c>
    </row>
    <row r="108" spans="1:65" s="199" customFormat="1" ht="11.25" x14ac:dyDescent="0.25">
      <c r="B108" s="200"/>
      <c r="C108" s="201"/>
      <c r="D108" s="154" t="s">
        <v>95</v>
      </c>
      <c r="E108" s="202" t="s">
        <v>92</v>
      </c>
      <c r="F108" s="203" t="s">
        <v>289</v>
      </c>
      <c r="G108" s="201"/>
      <c r="H108" s="204">
        <v>1</v>
      </c>
      <c r="I108" s="201"/>
      <c r="J108" s="201"/>
      <c r="K108" s="201"/>
      <c r="L108" s="205"/>
      <c r="M108" s="206"/>
      <c r="N108" s="207"/>
      <c r="O108" s="207"/>
      <c r="P108" s="207"/>
      <c r="Q108" s="207"/>
      <c r="R108" s="207"/>
      <c r="S108" s="207"/>
      <c r="T108" s="208"/>
      <c r="AT108" s="209" t="s">
        <v>95</v>
      </c>
      <c r="AU108" s="209" t="s">
        <v>14</v>
      </c>
      <c r="AV108" s="199" t="s">
        <v>85</v>
      </c>
      <c r="AW108" s="199" t="s">
        <v>17</v>
      </c>
      <c r="AX108" s="199" t="s">
        <v>78</v>
      </c>
      <c r="AY108" s="209" t="s">
        <v>80</v>
      </c>
    </row>
    <row r="109" spans="1:65" s="25" customFormat="1" x14ac:dyDescent="0.25">
      <c r="B109" s="119"/>
      <c r="C109" s="150"/>
      <c r="D109" s="120"/>
      <c r="E109" s="3"/>
      <c r="F109" s="4"/>
      <c r="G109" s="123"/>
      <c r="H109" s="124"/>
      <c r="I109" s="125"/>
      <c r="J109" s="126"/>
      <c r="K109" s="122"/>
      <c r="L109" s="26"/>
      <c r="M109" s="127"/>
      <c r="N109" s="128"/>
      <c r="O109" s="27"/>
      <c r="P109" s="129"/>
      <c r="Q109" s="129"/>
      <c r="R109" s="129"/>
      <c r="S109" s="129"/>
      <c r="T109" s="130"/>
      <c r="AR109" s="13"/>
      <c r="AT109" s="13"/>
      <c r="AU109" s="13"/>
      <c r="AY109" s="13"/>
      <c r="BE109" s="131"/>
      <c r="BF109" s="131"/>
      <c r="BG109" s="131"/>
      <c r="BH109" s="131"/>
      <c r="BI109" s="131"/>
      <c r="BJ109" s="13"/>
      <c r="BK109" s="131"/>
      <c r="BL109" s="13"/>
      <c r="BM109" s="13"/>
    </row>
    <row r="110" spans="1:65" s="133" customFormat="1" x14ac:dyDescent="0.25">
      <c r="B110" s="132"/>
      <c r="D110" s="134"/>
      <c r="E110" s="135"/>
      <c r="F110" s="156"/>
      <c r="H110" s="135"/>
      <c r="I110" s="137"/>
      <c r="L110" s="132"/>
      <c r="M110" s="138"/>
      <c r="N110" s="139"/>
      <c r="O110" s="139"/>
      <c r="P110" s="139"/>
      <c r="Q110" s="139"/>
      <c r="R110" s="139"/>
      <c r="S110" s="139"/>
      <c r="T110" s="140"/>
      <c r="AT110" s="135"/>
      <c r="AU110" s="135"/>
      <c r="AY110" s="135"/>
    </row>
    <row r="111" spans="1:65" s="25" customFormat="1" ht="16.5" customHeight="1" x14ac:dyDescent="0.25">
      <c r="B111" s="119"/>
      <c r="C111" s="150" t="s">
        <v>105</v>
      </c>
      <c r="D111" s="120" t="s">
        <v>88</v>
      </c>
      <c r="E111" s="121" t="s">
        <v>106</v>
      </c>
      <c r="F111" s="122" t="s">
        <v>107</v>
      </c>
      <c r="G111" s="123" t="s">
        <v>91</v>
      </c>
      <c r="H111" s="124">
        <v>4</v>
      </c>
      <c r="I111" s="125"/>
      <c r="J111" s="126">
        <f>ROUND(I111*H111,2)</f>
        <v>0</v>
      </c>
      <c r="K111" s="122" t="s">
        <v>92</v>
      </c>
      <c r="L111" s="26"/>
      <c r="M111" s="127" t="s">
        <v>92</v>
      </c>
      <c r="N111" s="128" t="s">
        <v>41</v>
      </c>
      <c r="O111" s="27"/>
      <c r="P111" s="129">
        <f>O111*H111</f>
        <v>0</v>
      </c>
      <c r="Q111" s="129">
        <v>0</v>
      </c>
      <c r="R111" s="129">
        <f>Q111*H111</f>
        <v>0</v>
      </c>
      <c r="S111" s="129">
        <v>0</v>
      </c>
      <c r="T111" s="130">
        <f>S111*H111</f>
        <v>0</v>
      </c>
      <c r="AR111" s="13" t="s">
        <v>93</v>
      </c>
      <c r="AT111" s="13" t="s">
        <v>88</v>
      </c>
      <c r="AU111" s="13" t="s">
        <v>14</v>
      </c>
      <c r="AY111" s="13" t="s">
        <v>80</v>
      </c>
      <c r="BE111" s="131">
        <f>IF(N111="základní",J111,0)</f>
        <v>0</v>
      </c>
      <c r="BF111" s="131">
        <f>IF(N111="snížená",J111,0)</f>
        <v>0</v>
      </c>
      <c r="BG111" s="131">
        <f>IF(N111="zákl. přenesená",J111,0)</f>
        <v>0</v>
      </c>
      <c r="BH111" s="131">
        <f>IF(N111="sníž. přenesená",J111,0)</f>
        <v>0</v>
      </c>
      <c r="BI111" s="131">
        <f>IF(N111="nulová",J111,0)</f>
        <v>0</v>
      </c>
      <c r="BJ111" s="13" t="s">
        <v>85</v>
      </c>
      <c r="BK111" s="131">
        <f>ROUND(I111*H111,2)</f>
        <v>0</v>
      </c>
      <c r="BL111" s="13" t="s">
        <v>93</v>
      </c>
      <c r="BM111" s="13" t="s">
        <v>108</v>
      </c>
    </row>
    <row r="112" spans="1:65" s="133" customFormat="1" x14ac:dyDescent="0.25">
      <c r="B112" s="132"/>
      <c r="D112" s="134" t="s">
        <v>95</v>
      </c>
      <c r="E112" s="135" t="s">
        <v>92</v>
      </c>
      <c r="F112" s="136" t="s">
        <v>213</v>
      </c>
      <c r="H112" s="135" t="s">
        <v>92</v>
      </c>
      <c r="I112" s="137"/>
      <c r="L112" s="132"/>
      <c r="M112" s="138"/>
      <c r="N112" s="139"/>
      <c r="O112" s="139"/>
      <c r="P112" s="139"/>
      <c r="Q112" s="139"/>
      <c r="R112" s="139"/>
      <c r="S112" s="139"/>
      <c r="T112" s="140"/>
      <c r="AT112" s="135" t="s">
        <v>95</v>
      </c>
      <c r="AU112" s="135" t="s">
        <v>14</v>
      </c>
      <c r="AV112" s="133" t="s">
        <v>78</v>
      </c>
      <c r="AW112" s="133" t="s">
        <v>17</v>
      </c>
      <c r="AX112" s="133" t="s">
        <v>79</v>
      </c>
      <c r="AY112" s="135" t="s">
        <v>80</v>
      </c>
    </row>
    <row r="113" spans="2:65" s="133" customFormat="1" ht="22.5" x14ac:dyDescent="0.25">
      <c r="B113" s="132"/>
      <c r="D113" s="134" t="s">
        <v>95</v>
      </c>
      <c r="E113" s="135" t="s">
        <v>92</v>
      </c>
      <c r="F113" s="156" t="s">
        <v>243</v>
      </c>
      <c r="H113" s="135" t="s">
        <v>92</v>
      </c>
      <c r="I113" s="137"/>
      <c r="L113" s="132"/>
      <c r="M113" s="138"/>
      <c r="N113" s="139"/>
      <c r="O113" s="139"/>
      <c r="P113" s="139"/>
      <c r="Q113" s="139"/>
      <c r="R113" s="139"/>
      <c r="S113" s="139"/>
      <c r="T113" s="140"/>
      <c r="AT113" s="135" t="s">
        <v>95</v>
      </c>
      <c r="AU113" s="135" t="s">
        <v>14</v>
      </c>
      <c r="AV113" s="133" t="s">
        <v>78</v>
      </c>
      <c r="AW113" s="133" t="s">
        <v>17</v>
      </c>
      <c r="AX113" s="133" t="s">
        <v>79</v>
      </c>
      <c r="AY113" s="135" t="s">
        <v>80</v>
      </c>
    </row>
    <row r="114" spans="2:65" s="142" customFormat="1" x14ac:dyDescent="0.25">
      <c r="B114" s="141"/>
      <c r="D114" s="134" t="s">
        <v>95</v>
      </c>
      <c r="E114" s="143" t="s">
        <v>92</v>
      </c>
      <c r="F114" s="144">
        <v>4</v>
      </c>
      <c r="H114" s="145">
        <v>1</v>
      </c>
      <c r="I114" s="146"/>
      <c r="L114" s="141"/>
      <c r="M114" s="147"/>
      <c r="N114" s="148"/>
      <c r="O114" s="148"/>
      <c r="P114" s="148"/>
      <c r="Q114" s="148"/>
      <c r="R114" s="148"/>
      <c r="S114" s="148"/>
      <c r="T114" s="149"/>
      <c r="AT114" s="143" t="s">
        <v>95</v>
      </c>
      <c r="AU114" s="143" t="s">
        <v>14</v>
      </c>
      <c r="AV114" s="142" t="s">
        <v>14</v>
      </c>
      <c r="AW114" s="142" t="s">
        <v>17</v>
      </c>
      <c r="AX114" s="142" t="s">
        <v>78</v>
      </c>
      <c r="AY114" s="143" t="s">
        <v>80</v>
      </c>
    </row>
    <row r="115" spans="2:65" s="25" customFormat="1" ht="63.75" customHeight="1" x14ac:dyDescent="0.25">
      <c r="B115" s="119"/>
      <c r="C115" s="150" t="s">
        <v>85</v>
      </c>
      <c r="D115" s="120" t="s">
        <v>88</v>
      </c>
      <c r="E115" s="121" t="s">
        <v>109</v>
      </c>
      <c r="F115" s="122" t="s">
        <v>110</v>
      </c>
      <c r="G115" s="123" t="s">
        <v>91</v>
      </c>
      <c r="H115" s="124">
        <v>1</v>
      </c>
      <c r="I115" s="125"/>
      <c r="J115" s="126">
        <f>ROUND(I115*H115,2)</f>
        <v>0</v>
      </c>
      <c r="K115" s="122" t="s">
        <v>92</v>
      </c>
      <c r="L115" s="26"/>
      <c r="M115" s="127" t="s">
        <v>92</v>
      </c>
      <c r="N115" s="128" t="s">
        <v>41</v>
      </c>
      <c r="O115" s="27"/>
      <c r="P115" s="129">
        <f>O115*H115</f>
        <v>0</v>
      </c>
      <c r="Q115" s="129">
        <v>0</v>
      </c>
      <c r="R115" s="129">
        <f>Q115*H115</f>
        <v>0</v>
      </c>
      <c r="S115" s="129">
        <v>0</v>
      </c>
      <c r="T115" s="130">
        <f>S115*H115</f>
        <v>0</v>
      </c>
      <c r="AR115" s="13" t="s">
        <v>93</v>
      </c>
      <c r="AT115" s="13" t="s">
        <v>88</v>
      </c>
      <c r="AU115" s="13" t="s">
        <v>14</v>
      </c>
      <c r="AY115" s="13" t="s">
        <v>80</v>
      </c>
      <c r="BE115" s="131">
        <f>IF(N115="základní",J115,0)</f>
        <v>0</v>
      </c>
      <c r="BF115" s="131">
        <f>IF(N115="snížená",J115,0)</f>
        <v>0</v>
      </c>
      <c r="BG115" s="131">
        <f>IF(N115="zákl. přenesená",J115,0)</f>
        <v>0</v>
      </c>
      <c r="BH115" s="131">
        <f>IF(N115="sníž. přenesená",J115,0)</f>
        <v>0</v>
      </c>
      <c r="BI115" s="131">
        <f>IF(N115="nulová",J115,0)</f>
        <v>0</v>
      </c>
      <c r="BJ115" s="13" t="s">
        <v>85</v>
      </c>
      <c r="BK115" s="131">
        <f>ROUND(I115*H115,2)</f>
        <v>0</v>
      </c>
      <c r="BL115" s="13" t="s">
        <v>93</v>
      </c>
      <c r="BM115" s="13" t="s">
        <v>111</v>
      </c>
    </row>
    <row r="116" spans="2:65" s="133" customFormat="1" x14ac:dyDescent="0.25">
      <c r="B116" s="132"/>
      <c r="D116" s="134" t="s">
        <v>95</v>
      </c>
      <c r="E116" s="135" t="s">
        <v>92</v>
      </c>
      <c r="F116" s="136" t="s">
        <v>235</v>
      </c>
      <c r="H116" s="135" t="s">
        <v>92</v>
      </c>
      <c r="I116" s="137"/>
      <c r="L116" s="132"/>
      <c r="M116" s="138"/>
      <c r="N116" s="139"/>
      <c r="O116" s="139"/>
      <c r="P116" s="139"/>
      <c r="Q116" s="139"/>
      <c r="R116" s="139"/>
      <c r="S116" s="139"/>
      <c r="T116" s="140"/>
      <c r="AT116" s="135" t="s">
        <v>95</v>
      </c>
      <c r="AU116" s="135" t="s">
        <v>14</v>
      </c>
      <c r="AV116" s="133" t="s">
        <v>78</v>
      </c>
      <c r="AW116" s="133" t="s">
        <v>17</v>
      </c>
      <c r="AX116" s="133" t="s">
        <v>79</v>
      </c>
      <c r="AY116" s="135" t="s">
        <v>80</v>
      </c>
    </row>
    <row r="117" spans="2:65" s="133" customFormat="1" x14ac:dyDescent="0.25">
      <c r="B117" s="132"/>
      <c r="D117" s="134" t="s">
        <v>95</v>
      </c>
      <c r="E117" s="135" t="s">
        <v>92</v>
      </c>
      <c r="F117" s="136" t="s">
        <v>236</v>
      </c>
      <c r="H117" s="135" t="s">
        <v>92</v>
      </c>
      <c r="I117" s="137"/>
      <c r="L117" s="132"/>
      <c r="M117" s="138"/>
      <c r="N117" s="139"/>
      <c r="O117" s="139"/>
      <c r="P117" s="139"/>
      <c r="Q117" s="139"/>
      <c r="R117" s="139"/>
      <c r="S117" s="139"/>
      <c r="T117" s="140"/>
      <c r="AT117" s="135" t="s">
        <v>95</v>
      </c>
      <c r="AU117" s="135" t="s">
        <v>14</v>
      </c>
      <c r="AV117" s="133" t="s">
        <v>78</v>
      </c>
      <c r="AW117" s="133" t="s">
        <v>17</v>
      </c>
      <c r="AX117" s="133" t="s">
        <v>79</v>
      </c>
      <c r="AY117" s="135" t="s">
        <v>80</v>
      </c>
    </row>
    <row r="118" spans="2:65" s="133" customFormat="1" x14ac:dyDescent="0.25">
      <c r="B118" s="132"/>
      <c r="D118" s="134" t="s">
        <v>95</v>
      </c>
      <c r="E118" s="135" t="s">
        <v>92</v>
      </c>
      <c r="F118" s="136" t="s">
        <v>237</v>
      </c>
      <c r="H118" s="135" t="s">
        <v>92</v>
      </c>
      <c r="I118" s="137"/>
      <c r="L118" s="132"/>
      <c r="M118" s="138"/>
      <c r="N118" s="139"/>
      <c r="O118" s="139"/>
      <c r="P118" s="139"/>
      <c r="Q118" s="139"/>
      <c r="R118" s="139"/>
      <c r="S118" s="139"/>
      <c r="T118" s="140"/>
      <c r="AT118" s="135" t="s">
        <v>95</v>
      </c>
      <c r="AU118" s="135" t="s">
        <v>14</v>
      </c>
      <c r="AV118" s="133" t="s">
        <v>78</v>
      </c>
      <c r="AW118" s="133" t="s">
        <v>17</v>
      </c>
      <c r="AX118" s="133" t="s">
        <v>79</v>
      </c>
      <c r="AY118" s="135" t="s">
        <v>80</v>
      </c>
    </row>
    <row r="119" spans="2:65" s="133" customFormat="1" x14ac:dyDescent="0.25">
      <c r="B119" s="132"/>
      <c r="D119" s="134" t="s">
        <v>95</v>
      </c>
      <c r="E119" s="135" t="s">
        <v>92</v>
      </c>
      <c r="F119" s="136" t="s">
        <v>238</v>
      </c>
      <c r="H119" s="135" t="s">
        <v>92</v>
      </c>
      <c r="I119" s="137"/>
      <c r="L119" s="132"/>
      <c r="M119" s="138"/>
      <c r="N119" s="139"/>
      <c r="O119" s="139"/>
      <c r="P119" s="139"/>
      <c r="Q119" s="139"/>
      <c r="R119" s="139"/>
      <c r="S119" s="139"/>
      <c r="T119" s="140"/>
      <c r="AT119" s="135" t="s">
        <v>95</v>
      </c>
      <c r="AU119" s="135" t="s">
        <v>14</v>
      </c>
      <c r="AV119" s="133" t="s">
        <v>78</v>
      </c>
      <c r="AW119" s="133" t="s">
        <v>17</v>
      </c>
      <c r="AX119" s="133" t="s">
        <v>79</v>
      </c>
      <c r="AY119" s="135" t="s">
        <v>80</v>
      </c>
    </row>
    <row r="120" spans="2:65" s="142" customFormat="1" x14ac:dyDescent="0.25">
      <c r="B120" s="141"/>
      <c r="D120" s="134" t="s">
        <v>95</v>
      </c>
      <c r="E120" s="143" t="s">
        <v>92</v>
      </c>
      <c r="F120" s="144" t="s">
        <v>78</v>
      </c>
      <c r="H120" s="145">
        <v>1</v>
      </c>
      <c r="I120" s="146"/>
      <c r="L120" s="141"/>
      <c r="M120" s="147"/>
      <c r="N120" s="148"/>
      <c r="O120" s="148"/>
      <c r="P120" s="148"/>
      <c r="Q120" s="148"/>
      <c r="R120" s="148"/>
      <c r="S120" s="148"/>
      <c r="T120" s="149"/>
      <c r="AT120" s="143" t="s">
        <v>95</v>
      </c>
      <c r="AU120" s="143" t="s">
        <v>14</v>
      </c>
      <c r="AV120" s="142" t="s">
        <v>14</v>
      </c>
      <c r="AW120" s="142" t="s">
        <v>17</v>
      </c>
      <c r="AX120" s="142" t="s">
        <v>78</v>
      </c>
      <c r="AY120" s="143" t="s">
        <v>80</v>
      </c>
    </row>
    <row r="121" spans="2:65" s="25" customFormat="1" ht="16.5" customHeight="1" x14ac:dyDescent="0.25">
      <c r="B121" s="119"/>
      <c r="C121" s="150" t="s">
        <v>113</v>
      </c>
      <c r="D121" s="120" t="s">
        <v>88</v>
      </c>
      <c r="E121" s="121" t="s">
        <v>114</v>
      </c>
      <c r="F121" s="122" t="s">
        <v>115</v>
      </c>
      <c r="G121" s="123" t="s">
        <v>91</v>
      </c>
      <c r="H121" s="124">
        <v>1</v>
      </c>
      <c r="I121" s="125"/>
      <c r="J121" s="126">
        <f>ROUND(I121*H121,2)</f>
        <v>0</v>
      </c>
      <c r="K121" s="122" t="s">
        <v>92</v>
      </c>
      <c r="L121" s="26"/>
      <c r="M121" s="127" t="s">
        <v>92</v>
      </c>
      <c r="N121" s="128" t="s">
        <v>41</v>
      </c>
      <c r="O121" s="27"/>
      <c r="P121" s="129">
        <f>O121*H121</f>
        <v>0</v>
      </c>
      <c r="Q121" s="129">
        <v>0</v>
      </c>
      <c r="R121" s="129">
        <f>Q121*H121</f>
        <v>0</v>
      </c>
      <c r="S121" s="129">
        <v>0</v>
      </c>
      <c r="T121" s="130">
        <f>S121*H121</f>
        <v>0</v>
      </c>
      <c r="AR121" s="13" t="s">
        <v>93</v>
      </c>
      <c r="AT121" s="13" t="s">
        <v>88</v>
      </c>
      <c r="AU121" s="13" t="s">
        <v>14</v>
      </c>
      <c r="AY121" s="13" t="s">
        <v>80</v>
      </c>
      <c r="BE121" s="131">
        <f>IF(N121="základní",J121,0)</f>
        <v>0</v>
      </c>
      <c r="BF121" s="131">
        <f>IF(N121="snížená",J121,0)</f>
        <v>0</v>
      </c>
      <c r="BG121" s="131">
        <f>IF(N121="zákl. přenesená",J121,0)</f>
        <v>0</v>
      </c>
      <c r="BH121" s="131">
        <f>IF(N121="sníž. přenesená",J121,0)</f>
        <v>0</v>
      </c>
      <c r="BI121" s="131">
        <f>IF(N121="nulová",J121,0)</f>
        <v>0</v>
      </c>
      <c r="BJ121" s="13" t="s">
        <v>85</v>
      </c>
      <c r="BK121" s="131">
        <f>ROUND(I121*H121,2)</f>
        <v>0</v>
      </c>
      <c r="BL121" s="13" t="s">
        <v>93</v>
      </c>
      <c r="BM121" s="13" t="s">
        <v>116</v>
      </c>
    </row>
    <row r="122" spans="2:65" s="133" customFormat="1" x14ac:dyDescent="0.25">
      <c r="B122" s="132"/>
      <c r="D122" s="134" t="s">
        <v>95</v>
      </c>
      <c r="E122" s="135" t="s">
        <v>92</v>
      </c>
      <c r="F122" s="136" t="s">
        <v>112</v>
      </c>
      <c r="H122" s="135" t="s">
        <v>92</v>
      </c>
      <c r="I122" s="137"/>
      <c r="L122" s="132"/>
      <c r="M122" s="138"/>
      <c r="N122" s="139"/>
      <c r="O122" s="139"/>
      <c r="P122" s="139"/>
      <c r="Q122" s="139"/>
      <c r="R122" s="139"/>
      <c r="S122" s="139"/>
      <c r="T122" s="140"/>
      <c r="AT122" s="135" t="s">
        <v>95</v>
      </c>
      <c r="AU122" s="135" t="s">
        <v>14</v>
      </c>
      <c r="AV122" s="133" t="s">
        <v>78</v>
      </c>
      <c r="AW122" s="133" t="s">
        <v>17</v>
      </c>
      <c r="AX122" s="133" t="s">
        <v>79</v>
      </c>
      <c r="AY122" s="135" t="s">
        <v>80</v>
      </c>
    </row>
    <row r="123" spans="2:65" s="133" customFormat="1" x14ac:dyDescent="0.25">
      <c r="B123" s="132"/>
      <c r="D123" s="134" t="s">
        <v>95</v>
      </c>
      <c r="E123" s="135" t="s">
        <v>92</v>
      </c>
      <c r="F123" s="136" t="s">
        <v>211</v>
      </c>
      <c r="H123" s="135" t="s">
        <v>92</v>
      </c>
      <c r="I123" s="137"/>
      <c r="L123" s="132"/>
      <c r="M123" s="138"/>
      <c r="N123" s="139"/>
      <c r="O123" s="139"/>
      <c r="P123" s="139"/>
      <c r="Q123" s="139"/>
      <c r="R123" s="139"/>
      <c r="S123" s="139"/>
      <c r="T123" s="140"/>
      <c r="AT123" s="135" t="s">
        <v>95</v>
      </c>
      <c r="AU123" s="135" t="s">
        <v>14</v>
      </c>
      <c r="AV123" s="133" t="s">
        <v>78</v>
      </c>
      <c r="AW123" s="133" t="s">
        <v>17</v>
      </c>
      <c r="AX123" s="133" t="s">
        <v>79</v>
      </c>
      <c r="AY123" s="135" t="s">
        <v>80</v>
      </c>
    </row>
    <row r="124" spans="2:65" s="133" customFormat="1" x14ac:dyDescent="0.25">
      <c r="B124" s="132"/>
      <c r="D124" s="134" t="s">
        <v>95</v>
      </c>
      <c r="E124" s="135" t="s">
        <v>92</v>
      </c>
      <c r="F124" s="136" t="s">
        <v>212</v>
      </c>
      <c r="H124" s="135" t="s">
        <v>92</v>
      </c>
      <c r="I124" s="137"/>
      <c r="L124" s="132"/>
      <c r="M124" s="138"/>
      <c r="N124" s="139"/>
      <c r="O124" s="139"/>
      <c r="P124" s="139"/>
      <c r="Q124" s="139"/>
      <c r="R124" s="139"/>
      <c r="S124" s="139"/>
      <c r="T124" s="140"/>
      <c r="AT124" s="135" t="s">
        <v>95</v>
      </c>
      <c r="AU124" s="135" t="s">
        <v>14</v>
      </c>
      <c r="AV124" s="133" t="s">
        <v>78</v>
      </c>
      <c r="AW124" s="133" t="s">
        <v>17</v>
      </c>
      <c r="AX124" s="133" t="s">
        <v>79</v>
      </c>
      <c r="AY124" s="135" t="s">
        <v>80</v>
      </c>
    </row>
    <row r="125" spans="2:65" s="133" customFormat="1" x14ac:dyDescent="0.25">
      <c r="B125" s="132"/>
      <c r="D125" s="134" t="s">
        <v>95</v>
      </c>
      <c r="E125" s="135" t="s">
        <v>92</v>
      </c>
      <c r="F125" s="136" t="s">
        <v>210</v>
      </c>
      <c r="H125" s="135" t="s">
        <v>92</v>
      </c>
      <c r="I125" s="137"/>
      <c r="L125" s="132"/>
      <c r="M125" s="138"/>
      <c r="N125" s="139"/>
      <c r="O125" s="139"/>
      <c r="P125" s="139"/>
      <c r="Q125" s="139"/>
      <c r="R125" s="139"/>
      <c r="S125" s="139"/>
      <c r="T125" s="140"/>
      <c r="AT125" s="135" t="s">
        <v>95</v>
      </c>
      <c r="AU125" s="135" t="s">
        <v>14</v>
      </c>
      <c r="AV125" s="133" t="s">
        <v>78</v>
      </c>
      <c r="AW125" s="133" t="s">
        <v>17</v>
      </c>
      <c r="AX125" s="133" t="s">
        <v>79</v>
      </c>
      <c r="AY125" s="135" t="s">
        <v>80</v>
      </c>
    </row>
    <row r="126" spans="2:65" s="142" customFormat="1" x14ac:dyDescent="0.25">
      <c r="B126" s="141"/>
      <c r="D126" s="134" t="s">
        <v>95</v>
      </c>
      <c r="E126" s="143" t="s">
        <v>92</v>
      </c>
      <c r="F126" s="144" t="s">
        <v>78</v>
      </c>
      <c r="H126" s="145">
        <v>1</v>
      </c>
      <c r="I126" s="146"/>
      <c r="L126" s="141"/>
      <c r="M126" s="147"/>
      <c r="N126" s="148"/>
      <c r="O126" s="148"/>
      <c r="P126" s="148"/>
      <c r="Q126" s="148"/>
      <c r="R126" s="148"/>
      <c r="S126" s="148"/>
      <c r="T126" s="149"/>
      <c r="AT126" s="143" t="s">
        <v>95</v>
      </c>
      <c r="AU126" s="143" t="s">
        <v>14</v>
      </c>
      <c r="AV126" s="142" t="s">
        <v>14</v>
      </c>
      <c r="AW126" s="142" t="s">
        <v>17</v>
      </c>
      <c r="AX126" s="142" t="s">
        <v>78</v>
      </c>
      <c r="AY126" s="143" t="s">
        <v>80</v>
      </c>
    </row>
    <row r="127" spans="2:65" s="25" customFormat="1" ht="16.5" customHeight="1" x14ac:dyDescent="0.25">
      <c r="B127" s="119"/>
      <c r="C127" s="150" t="s">
        <v>117</v>
      </c>
      <c r="D127" s="120" t="s">
        <v>88</v>
      </c>
      <c r="E127" s="121" t="s">
        <v>118</v>
      </c>
      <c r="F127" s="122" t="s">
        <v>119</v>
      </c>
      <c r="G127" s="123" t="s">
        <v>91</v>
      </c>
      <c r="H127" s="124">
        <v>1</v>
      </c>
      <c r="I127" s="125"/>
      <c r="J127" s="126">
        <f>ROUND(I127*H127,2)</f>
        <v>0</v>
      </c>
      <c r="K127" s="122" t="s">
        <v>92</v>
      </c>
      <c r="L127" s="26"/>
      <c r="M127" s="127" t="s">
        <v>92</v>
      </c>
      <c r="N127" s="128" t="s">
        <v>41</v>
      </c>
      <c r="O127" s="27"/>
      <c r="P127" s="129">
        <f>O127*H127</f>
        <v>0</v>
      </c>
      <c r="Q127" s="129">
        <v>0</v>
      </c>
      <c r="R127" s="129">
        <f>Q127*H127</f>
        <v>0</v>
      </c>
      <c r="S127" s="129">
        <v>0</v>
      </c>
      <c r="T127" s="130">
        <f>S127*H127</f>
        <v>0</v>
      </c>
      <c r="AR127" s="13" t="s">
        <v>93</v>
      </c>
      <c r="AT127" s="13" t="s">
        <v>88</v>
      </c>
      <c r="AU127" s="13" t="s">
        <v>14</v>
      </c>
      <c r="AY127" s="13" t="s">
        <v>80</v>
      </c>
      <c r="BE127" s="131">
        <f>IF(N127="základní",J127,0)</f>
        <v>0</v>
      </c>
      <c r="BF127" s="131">
        <f>IF(N127="snížená",J127,0)</f>
        <v>0</v>
      </c>
      <c r="BG127" s="131">
        <f>IF(N127="zákl. přenesená",J127,0)</f>
        <v>0</v>
      </c>
      <c r="BH127" s="131">
        <f>IF(N127="sníž. přenesená",J127,0)</f>
        <v>0</v>
      </c>
      <c r="BI127" s="131">
        <f>IF(N127="nulová",J127,0)</f>
        <v>0</v>
      </c>
      <c r="BJ127" s="13" t="s">
        <v>85</v>
      </c>
      <c r="BK127" s="131">
        <f>ROUND(I127*H127,2)</f>
        <v>0</v>
      </c>
      <c r="BL127" s="13" t="s">
        <v>93</v>
      </c>
      <c r="BM127" s="13" t="s">
        <v>120</v>
      </c>
    </row>
    <row r="128" spans="2:65" s="151" customFormat="1" ht="22.5" x14ac:dyDescent="0.25">
      <c r="B128" s="152"/>
      <c r="C128" s="153"/>
      <c r="D128" s="154" t="s">
        <v>95</v>
      </c>
      <c r="E128" s="155" t="s">
        <v>92</v>
      </c>
      <c r="F128" s="156" t="s">
        <v>218</v>
      </c>
      <c r="G128" s="153"/>
      <c r="H128" s="155" t="s">
        <v>92</v>
      </c>
      <c r="I128" s="153"/>
      <c r="J128" s="153"/>
      <c r="K128" s="153"/>
      <c r="L128" s="157"/>
      <c r="M128" s="158"/>
      <c r="N128" s="159"/>
      <c r="O128" s="159"/>
      <c r="P128" s="159"/>
      <c r="Q128" s="159"/>
      <c r="R128" s="159"/>
      <c r="S128" s="159"/>
      <c r="T128" s="160"/>
      <c r="AT128" s="161" t="s">
        <v>95</v>
      </c>
      <c r="AU128" s="161" t="s">
        <v>14</v>
      </c>
      <c r="AV128" s="151" t="s">
        <v>78</v>
      </c>
      <c r="AW128" s="151" t="s">
        <v>17</v>
      </c>
      <c r="AX128" s="151" t="s">
        <v>79</v>
      </c>
      <c r="AY128" s="161" t="s">
        <v>80</v>
      </c>
    </row>
    <row r="129" spans="2:65" s="133" customFormat="1" x14ac:dyDescent="0.25">
      <c r="B129" s="132"/>
      <c r="D129" s="134" t="s">
        <v>95</v>
      </c>
      <c r="E129" s="135" t="s">
        <v>92</v>
      </c>
      <c r="F129" s="136" t="s">
        <v>217</v>
      </c>
      <c r="H129" s="135" t="s">
        <v>92</v>
      </c>
      <c r="I129" s="137"/>
      <c r="L129" s="132"/>
      <c r="M129" s="138"/>
      <c r="N129" s="139"/>
      <c r="O129" s="139"/>
      <c r="P129" s="139"/>
      <c r="Q129" s="139"/>
      <c r="R129" s="139"/>
      <c r="S129" s="139"/>
      <c r="T129" s="140"/>
      <c r="AT129" s="135" t="s">
        <v>95</v>
      </c>
      <c r="AU129" s="135" t="s">
        <v>14</v>
      </c>
      <c r="AV129" s="133" t="s">
        <v>78</v>
      </c>
      <c r="AW129" s="133" t="s">
        <v>17</v>
      </c>
      <c r="AX129" s="133" t="s">
        <v>79</v>
      </c>
      <c r="AY129" s="135" t="s">
        <v>80</v>
      </c>
    </row>
    <row r="130" spans="2:65" s="142" customFormat="1" x14ac:dyDescent="0.25">
      <c r="B130" s="141"/>
      <c r="D130" s="134" t="s">
        <v>95</v>
      </c>
      <c r="E130" s="143" t="s">
        <v>92</v>
      </c>
      <c r="F130" s="144" t="s">
        <v>78</v>
      </c>
      <c r="H130" s="145">
        <v>1</v>
      </c>
      <c r="I130" s="146"/>
      <c r="L130" s="141"/>
      <c r="M130" s="147"/>
      <c r="N130" s="148"/>
      <c r="O130" s="148"/>
      <c r="P130" s="148"/>
      <c r="Q130" s="148"/>
      <c r="R130" s="148"/>
      <c r="S130" s="148"/>
      <c r="T130" s="149"/>
      <c r="AT130" s="143" t="s">
        <v>95</v>
      </c>
      <c r="AU130" s="143" t="s">
        <v>14</v>
      </c>
      <c r="AV130" s="142" t="s">
        <v>14</v>
      </c>
      <c r="AW130" s="142" t="s">
        <v>17</v>
      </c>
      <c r="AX130" s="142" t="s">
        <v>78</v>
      </c>
      <c r="AY130" s="143" t="s">
        <v>80</v>
      </c>
    </row>
    <row r="131" spans="2:65" s="25" customFormat="1" ht="25.5" customHeight="1" x14ac:dyDescent="0.25">
      <c r="B131" s="119"/>
      <c r="C131" s="150" t="s">
        <v>121</v>
      </c>
      <c r="D131" s="120" t="s">
        <v>88</v>
      </c>
      <c r="E131" s="121" t="s">
        <v>122</v>
      </c>
      <c r="F131" s="122" t="s">
        <v>123</v>
      </c>
      <c r="G131" s="123" t="s">
        <v>91</v>
      </c>
      <c r="H131" s="124">
        <v>1</v>
      </c>
      <c r="I131" s="125"/>
      <c r="J131" s="126">
        <f>ROUND(I131*H131,2)</f>
        <v>0</v>
      </c>
      <c r="K131" s="122" t="s">
        <v>92</v>
      </c>
      <c r="L131" s="26"/>
      <c r="M131" s="127" t="s">
        <v>92</v>
      </c>
      <c r="N131" s="128" t="s">
        <v>41</v>
      </c>
      <c r="O131" s="27"/>
      <c r="P131" s="129">
        <f>O131*H131</f>
        <v>0</v>
      </c>
      <c r="Q131" s="129">
        <v>0</v>
      </c>
      <c r="R131" s="129">
        <f>Q131*H131</f>
        <v>0</v>
      </c>
      <c r="S131" s="129">
        <v>0</v>
      </c>
      <c r="T131" s="130">
        <f>S131*H131</f>
        <v>0</v>
      </c>
      <c r="AR131" s="13" t="s">
        <v>93</v>
      </c>
      <c r="AT131" s="13" t="s">
        <v>88</v>
      </c>
      <c r="AU131" s="13" t="s">
        <v>14</v>
      </c>
      <c r="AY131" s="13" t="s">
        <v>80</v>
      </c>
      <c r="BE131" s="131">
        <f>IF(N131="základní",J131,0)</f>
        <v>0</v>
      </c>
      <c r="BF131" s="131">
        <f>IF(N131="snížená",J131,0)</f>
        <v>0</v>
      </c>
      <c r="BG131" s="131">
        <f>IF(N131="zákl. přenesená",J131,0)</f>
        <v>0</v>
      </c>
      <c r="BH131" s="131">
        <f>IF(N131="sníž. přenesená",J131,0)</f>
        <v>0</v>
      </c>
      <c r="BI131" s="131">
        <f>IF(N131="nulová",J131,0)</f>
        <v>0</v>
      </c>
      <c r="BJ131" s="13" t="s">
        <v>85</v>
      </c>
      <c r="BK131" s="131">
        <f>ROUND(I131*H131,2)</f>
        <v>0</v>
      </c>
      <c r="BL131" s="13" t="s">
        <v>93</v>
      </c>
      <c r="BM131" s="13" t="s">
        <v>124</v>
      </c>
    </row>
    <row r="132" spans="2:65" s="133" customFormat="1" x14ac:dyDescent="0.25">
      <c r="B132" s="132"/>
      <c r="D132" s="134" t="s">
        <v>95</v>
      </c>
      <c r="E132" s="135" t="s">
        <v>92</v>
      </c>
      <c r="F132" s="136" t="s">
        <v>214</v>
      </c>
      <c r="H132" s="135" t="s">
        <v>92</v>
      </c>
      <c r="I132" s="137"/>
      <c r="L132" s="132"/>
      <c r="M132" s="138"/>
      <c r="N132" s="139"/>
      <c r="O132" s="139"/>
      <c r="P132" s="139"/>
      <c r="Q132" s="139"/>
      <c r="R132" s="139"/>
      <c r="S132" s="139"/>
      <c r="T132" s="140"/>
      <c r="AT132" s="135" t="s">
        <v>95</v>
      </c>
      <c r="AU132" s="135" t="s">
        <v>14</v>
      </c>
      <c r="AV132" s="133" t="s">
        <v>78</v>
      </c>
      <c r="AW132" s="133" t="s">
        <v>17</v>
      </c>
      <c r="AX132" s="133" t="s">
        <v>79</v>
      </c>
      <c r="AY132" s="135" t="s">
        <v>80</v>
      </c>
    </row>
    <row r="133" spans="2:65" s="151" customFormat="1" ht="11.25" x14ac:dyDescent="0.25">
      <c r="B133" s="152"/>
      <c r="C133" s="153"/>
      <c r="D133" s="154" t="s">
        <v>95</v>
      </c>
      <c r="E133" s="155" t="s">
        <v>92</v>
      </c>
      <c r="F133" s="156" t="s">
        <v>215</v>
      </c>
      <c r="G133" s="153"/>
      <c r="H133" s="155" t="s">
        <v>92</v>
      </c>
      <c r="I133" s="153"/>
      <c r="J133" s="153"/>
      <c r="K133" s="153"/>
      <c r="L133" s="157"/>
      <c r="M133" s="158"/>
      <c r="N133" s="159"/>
      <c r="O133" s="159"/>
      <c r="P133" s="159"/>
      <c r="Q133" s="159"/>
      <c r="R133" s="159"/>
      <c r="S133" s="159"/>
      <c r="T133" s="160"/>
      <c r="AT133" s="161" t="s">
        <v>95</v>
      </c>
      <c r="AU133" s="161" t="s">
        <v>14</v>
      </c>
      <c r="AV133" s="151" t="s">
        <v>78</v>
      </c>
      <c r="AW133" s="151" t="s">
        <v>17</v>
      </c>
      <c r="AX133" s="151" t="s">
        <v>79</v>
      </c>
      <c r="AY133" s="161" t="s">
        <v>80</v>
      </c>
    </row>
    <row r="134" spans="2:65" s="151" customFormat="1" ht="11.25" x14ac:dyDescent="0.25">
      <c r="B134" s="152"/>
      <c r="C134" s="153"/>
      <c r="D134" s="154" t="s">
        <v>95</v>
      </c>
      <c r="E134" s="155" t="s">
        <v>92</v>
      </c>
      <c r="F134" s="156" t="s">
        <v>216</v>
      </c>
      <c r="G134" s="153"/>
      <c r="H134" s="155" t="s">
        <v>92</v>
      </c>
      <c r="I134" s="153"/>
      <c r="J134" s="153"/>
      <c r="K134" s="153"/>
      <c r="L134" s="157"/>
      <c r="M134" s="158"/>
      <c r="N134" s="159"/>
      <c r="O134" s="159"/>
      <c r="P134" s="159"/>
      <c r="Q134" s="159"/>
      <c r="R134" s="159"/>
      <c r="S134" s="159"/>
      <c r="T134" s="160"/>
      <c r="AT134" s="161" t="s">
        <v>95</v>
      </c>
      <c r="AU134" s="161" t="s">
        <v>14</v>
      </c>
      <c r="AV134" s="151" t="s">
        <v>78</v>
      </c>
      <c r="AW134" s="151" t="s">
        <v>17</v>
      </c>
      <c r="AX134" s="151" t="s">
        <v>79</v>
      </c>
      <c r="AY134" s="161" t="s">
        <v>80</v>
      </c>
    </row>
    <row r="135" spans="2:65" s="133" customFormat="1" x14ac:dyDescent="0.25">
      <c r="B135" s="132"/>
      <c r="D135" s="134" t="s">
        <v>95</v>
      </c>
      <c r="E135" s="135" t="s">
        <v>92</v>
      </c>
      <c r="F135" s="136" t="s">
        <v>217</v>
      </c>
      <c r="H135" s="135" t="s">
        <v>92</v>
      </c>
      <c r="I135" s="137"/>
      <c r="L135" s="132"/>
      <c r="M135" s="138"/>
      <c r="N135" s="139"/>
      <c r="O135" s="139"/>
      <c r="P135" s="139"/>
      <c r="Q135" s="139"/>
      <c r="R135" s="139"/>
      <c r="S135" s="139"/>
      <c r="T135" s="140"/>
      <c r="AT135" s="135" t="s">
        <v>95</v>
      </c>
      <c r="AU135" s="135" t="s">
        <v>14</v>
      </c>
      <c r="AV135" s="133" t="s">
        <v>78</v>
      </c>
      <c r="AW135" s="133" t="s">
        <v>17</v>
      </c>
      <c r="AX135" s="133" t="s">
        <v>79</v>
      </c>
      <c r="AY135" s="135" t="s">
        <v>80</v>
      </c>
    </row>
    <row r="136" spans="2:65" s="142" customFormat="1" x14ac:dyDescent="0.25">
      <c r="B136" s="141"/>
      <c r="D136" s="134" t="s">
        <v>95</v>
      </c>
      <c r="E136" s="143" t="s">
        <v>92</v>
      </c>
      <c r="F136" s="144" t="s">
        <v>78</v>
      </c>
      <c r="H136" s="145">
        <v>1</v>
      </c>
      <c r="I136" s="146"/>
      <c r="L136" s="141"/>
      <c r="M136" s="147"/>
      <c r="N136" s="148"/>
      <c r="O136" s="148"/>
      <c r="P136" s="148"/>
      <c r="Q136" s="148"/>
      <c r="R136" s="148"/>
      <c r="S136" s="148"/>
      <c r="T136" s="149"/>
      <c r="AT136" s="143" t="s">
        <v>95</v>
      </c>
      <c r="AU136" s="143" t="s">
        <v>14</v>
      </c>
      <c r="AV136" s="142" t="s">
        <v>14</v>
      </c>
      <c r="AW136" s="142" t="s">
        <v>17</v>
      </c>
      <c r="AX136" s="142" t="s">
        <v>78</v>
      </c>
      <c r="AY136" s="143" t="s">
        <v>80</v>
      </c>
    </row>
    <row r="137" spans="2:65" s="25" customFormat="1" ht="16.5" customHeight="1" x14ac:dyDescent="0.25">
      <c r="B137" s="119"/>
      <c r="C137" s="150" t="s">
        <v>125</v>
      </c>
      <c r="D137" s="120" t="s">
        <v>88</v>
      </c>
      <c r="E137" s="121" t="s">
        <v>206</v>
      </c>
      <c r="F137" s="122" t="s">
        <v>207</v>
      </c>
      <c r="G137" s="123" t="s">
        <v>91</v>
      </c>
      <c r="H137" s="124">
        <v>1</v>
      </c>
      <c r="I137" s="125"/>
      <c r="J137" s="126">
        <f>ROUND(I137*H137,2)</f>
        <v>0</v>
      </c>
      <c r="K137" s="122" t="s">
        <v>92</v>
      </c>
      <c r="L137" s="26"/>
      <c r="M137" s="127" t="s">
        <v>92</v>
      </c>
      <c r="N137" s="128" t="s">
        <v>41</v>
      </c>
      <c r="O137" s="27"/>
      <c r="P137" s="129">
        <f>O137*H137</f>
        <v>0</v>
      </c>
      <c r="Q137" s="129">
        <v>0</v>
      </c>
      <c r="R137" s="129">
        <f>Q137*H137</f>
        <v>0</v>
      </c>
      <c r="S137" s="129">
        <v>0</v>
      </c>
      <c r="T137" s="130">
        <f>S137*H137</f>
        <v>0</v>
      </c>
      <c r="AR137" s="13" t="s">
        <v>93</v>
      </c>
      <c r="AT137" s="13" t="s">
        <v>88</v>
      </c>
      <c r="AU137" s="13" t="s">
        <v>14</v>
      </c>
      <c r="AY137" s="13" t="s">
        <v>80</v>
      </c>
      <c r="BE137" s="131">
        <f>IF(N137="základní",J137,0)</f>
        <v>0</v>
      </c>
      <c r="BF137" s="131">
        <f>IF(N137="snížená",J137,0)</f>
        <v>0</v>
      </c>
      <c r="BG137" s="131">
        <f>IF(N137="zákl. přenesená",J137,0)</f>
        <v>0</v>
      </c>
      <c r="BH137" s="131">
        <f>IF(N137="sníž. přenesená",J137,0)</f>
        <v>0</v>
      </c>
      <c r="BI137" s="131">
        <f>IF(N137="nulová",J137,0)</f>
        <v>0</v>
      </c>
      <c r="BJ137" s="13" t="s">
        <v>85</v>
      </c>
      <c r="BK137" s="131">
        <f>ROUND(I137*H137,2)</f>
        <v>0</v>
      </c>
      <c r="BL137" s="13" t="s">
        <v>93</v>
      </c>
      <c r="BM137" s="13" t="s">
        <v>126</v>
      </c>
    </row>
    <row r="138" spans="2:65" s="133" customFormat="1" x14ac:dyDescent="0.25">
      <c r="B138" s="132"/>
      <c r="D138" s="134" t="s">
        <v>95</v>
      </c>
      <c r="E138" s="135" t="s">
        <v>92</v>
      </c>
      <c r="F138" s="136" t="s">
        <v>208</v>
      </c>
      <c r="H138" s="135" t="s">
        <v>92</v>
      </c>
      <c r="I138" s="137"/>
      <c r="L138" s="132"/>
      <c r="M138" s="138"/>
      <c r="N138" s="139"/>
      <c r="O138" s="139"/>
      <c r="P138" s="139"/>
      <c r="Q138" s="139"/>
      <c r="R138" s="139"/>
      <c r="S138" s="139"/>
      <c r="T138" s="140"/>
      <c r="AT138" s="135" t="s">
        <v>95</v>
      </c>
      <c r="AU138" s="135" t="s">
        <v>14</v>
      </c>
      <c r="AV138" s="133" t="s">
        <v>78</v>
      </c>
      <c r="AW138" s="133" t="s">
        <v>17</v>
      </c>
      <c r="AX138" s="133" t="s">
        <v>79</v>
      </c>
      <c r="AY138" s="135" t="s">
        <v>80</v>
      </c>
    </row>
    <row r="139" spans="2:65" s="133" customFormat="1" x14ac:dyDescent="0.25">
      <c r="B139" s="132"/>
      <c r="D139" s="134" t="s">
        <v>95</v>
      </c>
      <c r="E139" s="135" t="s">
        <v>92</v>
      </c>
      <c r="F139" s="136" t="s">
        <v>192</v>
      </c>
      <c r="H139" s="135" t="s">
        <v>92</v>
      </c>
      <c r="I139" s="137"/>
      <c r="L139" s="132"/>
      <c r="M139" s="138"/>
      <c r="N139" s="139"/>
      <c r="O139" s="139"/>
      <c r="P139" s="139"/>
      <c r="Q139" s="139"/>
      <c r="R139" s="139"/>
      <c r="S139" s="139"/>
      <c r="T139" s="140"/>
      <c r="AT139" s="135" t="s">
        <v>95</v>
      </c>
      <c r="AU139" s="135" t="s">
        <v>14</v>
      </c>
      <c r="AV139" s="133" t="s">
        <v>78</v>
      </c>
      <c r="AW139" s="133" t="s">
        <v>17</v>
      </c>
      <c r="AX139" s="133" t="s">
        <v>79</v>
      </c>
      <c r="AY139" s="135" t="s">
        <v>80</v>
      </c>
    </row>
    <row r="140" spans="2:65" s="133" customFormat="1" x14ac:dyDescent="0.25">
      <c r="B140" s="132"/>
      <c r="D140" s="134" t="s">
        <v>95</v>
      </c>
      <c r="E140" s="135" t="s">
        <v>92</v>
      </c>
      <c r="F140" s="136" t="s">
        <v>209</v>
      </c>
      <c r="H140" s="135" t="s">
        <v>92</v>
      </c>
      <c r="I140" s="137"/>
      <c r="L140" s="132"/>
      <c r="M140" s="138"/>
      <c r="N140" s="139"/>
      <c r="O140" s="139"/>
      <c r="P140" s="139"/>
      <c r="Q140" s="139"/>
      <c r="R140" s="139"/>
      <c r="S140" s="139"/>
      <c r="T140" s="140"/>
      <c r="AT140" s="135" t="s">
        <v>95</v>
      </c>
      <c r="AU140" s="135" t="s">
        <v>14</v>
      </c>
      <c r="AV140" s="133" t="s">
        <v>78</v>
      </c>
      <c r="AW140" s="133" t="s">
        <v>17</v>
      </c>
      <c r="AX140" s="133" t="s">
        <v>79</v>
      </c>
      <c r="AY140" s="135" t="s">
        <v>80</v>
      </c>
    </row>
    <row r="141" spans="2:65" s="133" customFormat="1" x14ac:dyDescent="0.25">
      <c r="B141" s="132"/>
      <c r="D141" s="134" t="s">
        <v>95</v>
      </c>
      <c r="E141" s="135" t="s">
        <v>92</v>
      </c>
      <c r="F141" s="136" t="s">
        <v>210</v>
      </c>
      <c r="H141" s="135" t="s">
        <v>92</v>
      </c>
      <c r="I141" s="137"/>
      <c r="L141" s="132"/>
      <c r="M141" s="138"/>
      <c r="N141" s="139"/>
      <c r="O141" s="139"/>
      <c r="P141" s="139"/>
      <c r="Q141" s="139"/>
      <c r="R141" s="139"/>
      <c r="S141" s="139"/>
      <c r="T141" s="140"/>
      <c r="AT141" s="135" t="s">
        <v>95</v>
      </c>
      <c r="AU141" s="135" t="s">
        <v>14</v>
      </c>
      <c r="AV141" s="133" t="s">
        <v>78</v>
      </c>
      <c r="AW141" s="133" t="s">
        <v>17</v>
      </c>
      <c r="AX141" s="133" t="s">
        <v>79</v>
      </c>
      <c r="AY141" s="135" t="s">
        <v>80</v>
      </c>
    </row>
    <row r="142" spans="2:65" s="142" customFormat="1" x14ac:dyDescent="0.25">
      <c r="B142" s="141"/>
      <c r="D142" s="134" t="s">
        <v>95</v>
      </c>
      <c r="E142" s="143" t="s">
        <v>92</v>
      </c>
      <c r="F142" s="144" t="s">
        <v>78</v>
      </c>
      <c r="H142" s="145">
        <v>1</v>
      </c>
      <c r="I142" s="146"/>
      <c r="L142" s="141"/>
      <c r="M142" s="147"/>
      <c r="N142" s="148"/>
      <c r="O142" s="148"/>
      <c r="P142" s="148"/>
      <c r="Q142" s="148"/>
      <c r="R142" s="148"/>
      <c r="S142" s="148"/>
      <c r="T142" s="149"/>
      <c r="AT142" s="143" t="s">
        <v>95</v>
      </c>
      <c r="AU142" s="143" t="s">
        <v>14</v>
      </c>
      <c r="AV142" s="142" t="s">
        <v>14</v>
      </c>
      <c r="AW142" s="142" t="s">
        <v>17</v>
      </c>
      <c r="AX142" s="142" t="s">
        <v>78</v>
      </c>
      <c r="AY142" s="143" t="s">
        <v>80</v>
      </c>
    </row>
    <row r="143" spans="2:65" s="106" customFormat="1" ht="29.85" customHeight="1" x14ac:dyDescent="0.3">
      <c r="B143" s="105"/>
      <c r="D143" s="107" t="s">
        <v>75</v>
      </c>
      <c r="E143" s="117" t="s">
        <v>127</v>
      </c>
      <c r="F143" s="117" t="s">
        <v>128</v>
      </c>
      <c r="I143" s="109"/>
      <c r="J143" s="118">
        <f>BK143</f>
        <v>0</v>
      </c>
      <c r="L143" s="105"/>
      <c r="M143" s="111"/>
      <c r="N143" s="112"/>
      <c r="O143" s="112"/>
      <c r="P143" s="113">
        <f>SUM(P144:P154)</f>
        <v>0</v>
      </c>
      <c r="Q143" s="112"/>
      <c r="R143" s="113">
        <f>SUM(R144:R154)</f>
        <v>0</v>
      </c>
      <c r="S143" s="112"/>
      <c r="T143" s="114">
        <f>SUM(T144:T154)</f>
        <v>0</v>
      </c>
      <c r="AR143" s="107" t="s">
        <v>85</v>
      </c>
      <c r="AT143" s="115" t="s">
        <v>75</v>
      </c>
      <c r="AU143" s="115" t="s">
        <v>78</v>
      </c>
      <c r="AY143" s="107" t="s">
        <v>80</v>
      </c>
      <c r="BK143" s="116">
        <f>SUM(BK144:BK154)</f>
        <v>0</v>
      </c>
    </row>
    <row r="144" spans="2:65" s="25" customFormat="1" ht="38.25" customHeight="1" x14ac:dyDescent="0.25">
      <c r="B144" s="119"/>
      <c r="C144" s="150" t="s">
        <v>129</v>
      </c>
      <c r="D144" s="120" t="s">
        <v>88</v>
      </c>
      <c r="E144" s="121" t="s">
        <v>130</v>
      </c>
      <c r="F144" s="122" t="s">
        <v>131</v>
      </c>
      <c r="G144" s="123" t="s">
        <v>132</v>
      </c>
      <c r="H144" s="124">
        <v>1</v>
      </c>
      <c r="I144" s="125"/>
      <c r="J144" s="126">
        <f t="shared" ref="J144:J148" si="0">ROUND(I144*H144,2)</f>
        <v>0</v>
      </c>
      <c r="K144" s="122" t="s">
        <v>92</v>
      </c>
      <c r="L144" s="26"/>
      <c r="M144" s="127" t="s">
        <v>92</v>
      </c>
      <c r="N144" s="128" t="s">
        <v>41</v>
      </c>
      <c r="O144" s="27"/>
      <c r="P144" s="129">
        <f t="shared" ref="P144:P148" si="1">O144*H144</f>
        <v>0</v>
      </c>
      <c r="Q144" s="129">
        <v>0</v>
      </c>
      <c r="R144" s="129">
        <f t="shared" ref="R144:R148" si="2">Q144*H144</f>
        <v>0</v>
      </c>
      <c r="S144" s="129">
        <v>0</v>
      </c>
      <c r="T144" s="130">
        <f t="shared" ref="T144:T148" si="3">S144*H144</f>
        <v>0</v>
      </c>
      <c r="AR144" s="13" t="s">
        <v>133</v>
      </c>
      <c r="AT144" s="13" t="s">
        <v>88</v>
      </c>
      <c r="AU144" s="13" t="s">
        <v>14</v>
      </c>
      <c r="AY144" s="13" t="s">
        <v>80</v>
      </c>
      <c r="BE144" s="131">
        <f t="shared" ref="BE144:BE148" si="4">IF(N144="základní",J144,0)</f>
        <v>0</v>
      </c>
      <c r="BF144" s="131">
        <f t="shared" ref="BF144:BF148" si="5">IF(N144="snížená",J144,0)</f>
        <v>0</v>
      </c>
      <c r="BG144" s="131">
        <f t="shared" ref="BG144:BG148" si="6">IF(N144="zákl. přenesená",J144,0)</f>
        <v>0</v>
      </c>
      <c r="BH144" s="131">
        <f t="shared" ref="BH144:BH148" si="7">IF(N144="sníž. přenesená",J144,0)</f>
        <v>0</v>
      </c>
      <c r="BI144" s="131">
        <f t="shared" ref="BI144:BI148" si="8">IF(N144="nulová",J144,0)</f>
        <v>0</v>
      </c>
      <c r="BJ144" s="13" t="s">
        <v>85</v>
      </c>
      <c r="BK144" s="131">
        <f t="shared" ref="BK144:BK148" si="9">ROUND(I144*H144,2)</f>
        <v>0</v>
      </c>
      <c r="BL144" s="13" t="s">
        <v>133</v>
      </c>
      <c r="BM144" s="13" t="s">
        <v>134</v>
      </c>
    </row>
    <row r="145" spans="2:65" s="25" customFormat="1" ht="38.25" customHeight="1" x14ac:dyDescent="0.25">
      <c r="B145" s="119"/>
      <c r="C145" s="150" t="s">
        <v>135</v>
      </c>
      <c r="D145" s="120" t="s">
        <v>88</v>
      </c>
      <c r="E145" s="121" t="s">
        <v>136</v>
      </c>
      <c r="F145" s="122" t="s">
        <v>137</v>
      </c>
      <c r="G145" s="123" t="s">
        <v>132</v>
      </c>
      <c r="H145" s="124">
        <v>1</v>
      </c>
      <c r="I145" s="125"/>
      <c r="J145" s="126">
        <f t="shared" si="0"/>
        <v>0</v>
      </c>
      <c r="K145" s="122" t="s">
        <v>92</v>
      </c>
      <c r="L145" s="26"/>
      <c r="M145" s="127" t="s">
        <v>92</v>
      </c>
      <c r="N145" s="128" t="s">
        <v>41</v>
      </c>
      <c r="O145" s="27"/>
      <c r="P145" s="129">
        <f t="shared" si="1"/>
        <v>0</v>
      </c>
      <c r="Q145" s="129">
        <v>0</v>
      </c>
      <c r="R145" s="129">
        <f t="shared" si="2"/>
        <v>0</v>
      </c>
      <c r="S145" s="129">
        <v>0</v>
      </c>
      <c r="T145" s="130">
        <f t="shared" si="3"/>
        <v>0</v>
      </c>
      <c r="AR145" s="13" t="s">
        <v>133</v>
      </c>
      <c r="AT145" s="13" t="s">
        <v>88</v>
      </c>
      <c r="AU145" s="13" t="s">
        <v>14</v>
      </c>
      <c r="AY145" s="13" t="s">
        <v>80</v>
      </c>
      <c r="BE145" s="131">
        <f t="shared" si="4"/>
        <v>0</v>
      </c>
      <c r="BF145" s="131">
        <f t="shared" si="5"/>
        <v>0</v>
      </c>
      <c r="BG145" s="131">
        <f t="shared" si="6"/>
        <v>0</v>
      </c>
      <c r="BH145" s="131">
        <f t="shared" si="7"/>
        <v>0</v>
      </c>
      <c r="BI145" s="131">
        <f t="shared" si="8"/>
        <v>0</v>
      </c>
      <c r="BJ145" s="13" t="s">
        <v>85</v>
      </c>
      <c r="BK145" s="131">
        <f t="shared" si="9"/>
        <v>0</v>
      </c>
      <c r="BL145" s="13" t="s">
        <v>133</v>
      </c>
      <c r="BM145" s="13" t="s">
        <v>138</v>
      </c>
    </row>
    <row r="146" spans="2:65" s="25" customFormat="1" ht="16.5" customHeight="1" x14ac:dyDescent="0.25">
      <c r="B146" s="119"/>
      <c r="C146" s="150" t="s">
        <v>139</v>
      </c>
      <c r="D146" s="120" t="s">
        <v>88</v>
      </c>
      <c r="E146" s="121" t="s">
        <v>140</v>
      </c>
      <c r="F146" s="122" t="s">
        <v>141</v>
      </c>
      <c r="G146" s="123" t="s">
        <v>91</v>
      </c>
      <c r="H146" s="124">
        <v>1</v>
      </c>
      <c r="I146" s="125"/>
      <c r="J146" s="126">
        <f t="shared" si="0"/>
        <v>0</v>
      </c>
      <c r="K146" s="122" t="s">
        <v>92</v>
      </c>
      <c r="L146" s="26"/>
      <c r="M146" s="127" t="s">
        <v>92</v>
      </c>
      <c r="N146" s="128" t="s">
        <v>41</v>
      </c>
      <c r="O146" s="27"/>
      <c r="P146" s="129">
        <f t="shared" si="1"/>
        <v>0</v>
      </c>
      <c r="Q146" s="129">
        <v>0</v>
      </c>
      <c r="R146" s="129">
        <f t="shared" si="2"/>
        <v>0</v>
      </c>
      <c r="S146" s="129">
        <v>0</v>
      </c>
      <c r="T146" s="130">
        <f t="shared" si="3"/>
        <v>0</v>
      </c>
      <c r="AR146" s="13" t="s">
        <v>133</v>
      </c>
      <c r="AT146" s="13" t="s">
        <v>88</v>
      </c>
      <c r="AU146" s="13" t="s">
        <v>14</v>
      </c>
      <c r="AY146" s="13" t="s">
        <v>80</v>
      </c>
      <c r="BE146" s="131">
        <f t="shared" si="4"/>
        <v>0</v>
      </c>
      <c r="BF146" s="131">
        <f t="shared" si="5"/>
        <v>0</v>
      </c>
      <c r="BG146" s="131">
        <f t="shared" si="6"/>
        <v>0</v>
      </c>
      <c r="BH146" s="131">
        <f t="shared" si="7"/>
        <v>0</v>
      </c>
      <c r="BI146" s="131">
        <f t="shared" si="8"/>
        <v>0</v>
      </c>
      <c r="BJ146" s="13" t="s">
        <v>85</v>
      </c>
      <c r="BK146" s="131">
        <f t="shared" si="9"/>
        <v>0</v>
      </c>
      <c r="BL146" s="13" t="s">
        <v>133</v>
      </c>
      <c r="BM146" s="13" t="s">
        <v>142</v>
      </c>
    </row>
    <row r="147" spans="2:65" s="133" customFormat="1" x14ac:dyDescent="0.25">
      <c r="B147" s="132"/>
      <c r="D147" s="134" t="s">
        <v>95</v>
      </c>
      <c r="E147" s="135" t="s">
        <v>92</v>
      </c>
      <c r="F147" s="156" t="s">
        <v>244</v>
      </c>
      <c r="H147" s="135" t="s">
        <v>92</v>
      </c>
      <c r="I147" s="137"/>
      <c r="L147" s="132"/>
      <c r="M147" s="138"/>
      <c r="N147" s="139"/>
      <c r="O147" s="139"/>
      <c r="P147" s="139"/>
      <c r="Q147" s="139"/>
      <c r="R147" s="139"/>
      <c r="S147" s="139"/>
      <c r="T147" s="140"/>
      <c r="AT147" s="135" t="s">
        <v>95</v>
      </c>
      <c r="AU147" s="135" t="s">
        <v>14</v>
      </c>
      <c r="AV147" s="133" t="s">
        <v>78</v>
      </c>
      <c r="AW147" s="133" t="s">
        <v>17</v>
      </c>
      <c r="AX147" s="133" t="s">
        <v>79</v>
      </c>
      <c r="AY147" s="135" t="s">
        <v>80</v>
      </c>
    </row>
    <row r="148" spans="2:65" s="25" customFormat="1" ht="25.5" customHeight="1" x14ac:dyDescent="0.25">
      <c r="B148" s="119"/>
      <c r="C148" s="150" t="s">
        <v>143</v>
      </c>
      <c r="D148" s="120" t="s">
        <v>88</v>
      </c>
      <c r="E148" s="121" t="s">
        <v>144</v>
      </c>
      <c r="F148" s="122" t="s">
        <v>145</v>
      </c>
      <c r="G148" s="123" t="s">
        <v>132</v>
      </c>
      <c r="H148" s="124">
        <v>1</v>
      </c>
      <c r="I148" s="125"/>
      <c r="J148" s="126">
        <f t="shared" si="0"/>
        <v>0</v>
      </c>
      <c r="K148" s="122" t="s">
        <v>92</v>
      </c>
      <c r="L148" s="26"/>
      <c r="M148" s="127" t="s">
        <v>92</v>
      </c>
      <c r="N148" s="128" t="s">
        <v>41</v>
      </c>
      <c r="O148" s="27"/>
      <c r="P148" s="129">
        <f t="shared" si="1"/>
        <v>0</v>
      </c>
      <c r="Q148" s="129">
        <v>0</v>
      </c>
      <c r="R148" s="129">
        <f t="shared" si="2"/>
        <v>0</v>
      </c>
      <c r="S148" s="129">
        <v>0</v>
      </c>
      <c r="T148" s="130">
        <f t="shared" si="3"/>
        <v>0</v>
      </c>
      <c r="AR148" s="13" t="s">
        <v>133</v>
      </c>
      <c r="AT148" s="13" t="s">
        <v>88</v>
      </c>
      <c r="AU148" s="13" t="s">
        <v>14</v>
      </c>
      <c r="AY148" s="13" t="s">
        <v>80</v>
      </c>
      <c r="BE148" s="131">
        <f t="shared" si="4"/>
        <v>0</v>
      </c>
      <c r="BF148" s="131">
        <f t="shared" si="5"/>
        <v>0</v>
      </c>
      <c r="BG148" s="131">
        <f t="shared" si="6"/>
        <v>0</v>
      </c>
      <c r="BH148" s="131">
        <f t="shared" si="7"/>
        <v>0</v>
      </c>
      <c r="BI148" s="131">
        <f t="shared" si="8"/>
        <v>0</v>
      </c>
      <c r="BJ148" s="13" t="s">
        <v>85</v>
      </c>
      <c r="BK148" s="131">
        <f t="shared" si="9"/>
        <v>0</v>
      </c>
      <c r="BL148" s="13" t="s">
        <v>133</v>
      </c>
      <c r="BM148" s="13" t="s">
        <v>146</v>
      </c>
    </row>
    <row r="149" spans="2:65" s="133" customFormat="1" ht="27" x14ac:dyDescent="0.25">
      <c r="B149" s="132"/>
      <c r="D149" s="134" t="s">
        <v>95</v>
      </c>
      <c r="E149" s="135" t="s">
        <v>92</v>
      </c>
      <c r="F149" s="136" t="s">
        <v>234</v>
      </c>
      <c r="H149" s="135" t="s">
        <v>92</v>
      </c>
      <c r="I149" s="137"/>
      <c r="L149" s="132"/>
      <c r="M149" s="138"/>
      <c r="N149" s="139"/>
      <c r="O149" s="139"/>
      <c r="P149" s="139"/>
      <c r="Q149" s="139"/>
      <c r="R149" s="139"/>
      <c r="S149" s="139"/>
      <c r="T149" s="140"/>
      <c r="AT149" s="135" t="s">
        <v>95</v>
      </c>
      <c r="AU149" s="135" t="s">
        <v>14</v>
      </c>
      <c r="AV149" s="133" t="s">
        <v>78</v>
      </c>
      <c r="AW149" s="133" t="s">
        <v>17</v>
      </c>
      <c r="AX149" s="133" t="s">
        <v>79</v>
      </c>
      <c r="AY149" s="135" t="s">
        <v>80</v>
      </c>
    </row>
    <row r="150" spans="2:65" s="133" customFormat="1" x14ac:dyDescent="0.25">
      <c r="B150" s="132"/>
      <c r="D150" s="134" t="s">
        <v>95</v>
      </c>
      <c r="E150" s="135" t="s">
        <v>92</v>
      </c>
      <c r="F150" s="156" t="s">
        <v>247</v>
      </c>
      <c r="H150" s="135" t="s">
        <v>92</v>
      </c>
      <c r="I150" s="137"/>
      <c r="L150" s="132"/>
      <c r="M150" s="138"/>
      <c r="N150" s="139"/>
      <c r="O150" s="139"/>
      <c r="P150" s="139"/>
      <c r="Q150" s="139"/>
      <c r="R150" s="139"/>
      <c r="S150" s="139"/>
      <c r="T150" s="140"/>
      <c r="AT150" s="135" t="s">
        <v>95</v>
      </c>
      <c r="AU150" s="135" t="s">
        <v>14</v>
      </c>
      <c r="AV150" s="133" t="s">
        <v>78</v>
      </c>
      <c r="AW150" s="133" t="s">
        <v>17</v>
      </c>
      <c r="AX150" s="133" t="s">
        <v>79</v>
      </c>
      <c r="AY150" s="135" t="s">
        <v>80</v>
      </c>
    </row>
    <row r="151" spans="2:65" s="133" customFormat="1" x14ac:dyDescent="0.25">
      <c r="B151" s="132"/>
      <c r="D151" s="134" t="s">
        <v>95</v>
      </c>
      <c r="E151" s="135" t="s">
        <v>92</v>
      </c>
      <c r="F151" s="156" t="s">
        <v>245</v>
      </c>
      <c r="H151" s="135" t="s">
        <v>92</v>
      </c>
      <c r="I151" s="137"/>
      <c r="L151" s="132"/>
      <c r="M151" s="138"/>
      <c r="N151" s="139"/>
      <c r="O151" s="139"/>
      <c r="P151" s="139"/>
      <c r="Q151" s="139"/>
      <c r="R151" s="139"/>
      <c r="S151" s="139"/>
      <c r="T151" s="140"/>
      <c r="AT151" s="135" t="s">
        <v>95</v>
      </c>
      <c r="AU151" s="135" t="s">
        <v>14</v>
      </c>
      <c r="AV151" s="133" t="s">
        <v>78</v>
      </c>
      <c r="AW151" s="133" t="s">
        <v>17</v>
      </c>
      <c r="AX151" s="133" t="s">
        <v>79</v>
      </c>
      <c r="AY151" s="135" t="s">
        <v>80</v>
      </c>
    </row>
    <row r="152" spans="2:65" s="133" customFormat="1" ht="22.5" x14ac:dyDescent="0.25">
      <c r="B152" s="132"/>
      <c r="D152" s="134" t="s">
        <v>95</v>
      </c>
      <c r="E152" s="135" t="s">
        <v>92</v>
      </c>
      <c r="F152" s="156" t="s">
        <v>248</v>
      </c>
      <c r="H152" s="135" t="s">
        <v>92</v>
      </c>
      <c r="I152" s="137"/>
      <c r="L152" s="132"/>
      <c r="M152" s="138"/>
      <c r="N152" s="139"/>
      <c r="O152" s="139"/>
      <c r="P152" s="139"/>
      <c r="Q152" s="139"/>
      <c r="R152" s="139"/>
      <c r="S152" s="139"/>
      <c r="T152" s="140"/>
      <c r="AT152" s="135" t="s">
        <v>95</v>
      </c>
      <c r="AU152" s="135" t="s">
        <v>14</v>
      </c>
      <c r="AV152" s="133" t="s">
        <v>78</v>
      </c>
      <c r="AW152" s="133" t="s">
        <v>17</v>
      </c>
      <c r="AX152" s="133" t="s">
        <v>79</v>
      </c>
      <c r="AY152" s="135" t="s">
        <v>80</v>
      </c>
    </row>
    <row r="153" spans="2:65" s="133" customFormat="1" x14ac:dyDescent="0.25">
      <c r="B153" s="132"/>
      <c r="D153" s="134" t="s">
        <v>95</v>
      </c>
      <c r="E153" s="135" t="s">
        <v>92</v>
      </c>
      <c r="F153" s="156" t="s">
        <v>246</v>
      </c>
      <c r="H153" s="135" t="s">
        <v>92</v>
      </c>
      <c r="I153" s="137"/>
      <c r="L153" s="132"/>
      <c r="M153" s="138"/>
      <c r="N153" s="139"/>
      <c r="O153" s="139"/>
      <c r="P153" s="139"/>
      <c r="Q153" s="139"/>
      <c r="R153" s="139"/>
      <c r="S153" s="139"/>
      <c r="T153" s="140"/>
      <c r="AT153" s="135" t="s">
        <v>95</v>
      </c>
      <c r="AU153" s="135" t="s">
        <v>14</v>
      </c>
      <c r="AV153" s="133" t="s">
        <v>78</v>
      </c>
      <c r="AW153" s="133" t="s">
        <v>17</v>
      </c>
      <c r="AX153" s="133" t="s">
        <v>79</v>
      </c>
      <c r="AY153" s="135" t="s">
        <v>80</v>
      </c>
    </row>
    <row r="154" spans="2:65" s="133" customFormat="1" x14ac:dyDescent="0.25">
      <c r="B154" s="132"/>
      <c r="D154" s="134" t="s">
        <v>95</v>
      </c>
      <c r="E154" s="135" t="s">
        <v>92</v>
      </c>
      <c r="F154" s="136" t="s">
        <v>210</v>
      </c>
      <c r="H154" s="135" t="s">
        <v>92</v>
      </c>
      <c r="I154" s="137"/>
      <c r="L154" s="132"/>
      <c r="M154" s="138"/>
      <c r="N154" s="139"/>
      <c r="O154" s="139"/>
      <c r="P154" s="139"/>
      <c r="Q154" s="139"/>
      <c r="R154" s="139"/>
      <c r="S154" s="139"/>
      <c r="T154" s="140"/>
      <c r="AT154" s="135" t="s">
        <v>95</v>
      </c>
      <c r="AU154" s="135" t="s">
        <v>14</v>
      </c>
      <c r="AV154" s="133" t="s">
        <v>78</v>
      </c>
      <c r="AW154" s="133" t="s">
        <v>17</v>
      </c>
      <c r="AX154" s="133" t="s">
        <v>79</v>
      </c>
      <c r="AY154" s="135" t="s">
        <v>80</v>
      </c>
    </row>
    <row r="155" spans="2:65" s="106" customFormat="1" ht="29.85" customHeight="1" x14ac:dyDescent="0.3">
      <c r="B155" s="105"/>
      <c r="D155" s="107" t="s">
        <v>75</v>
      </c>
      <c r="E155" s="117" t="s">
        <v>147</v>
      </c>
      <c r="F155" s="117" t="s">
        <v>148</v>
      </c>
      <c r="I155" s="109"/>
      <c r="J155" s="118">
        <f>BK155</f>
        <v>0</v>
      </c>
      <c r="L155" s="105"/>
      <c r="M155" s="111"/>
      <c r="N155" s="112"/>
      <c r="O155" s="112"/>
      <c r="P155" s="113">
        <f>SUM(P160:P164)</f>
        <v>0</v>
      </c>
      <c r="Q155" s="112"/>
      <c r="R155" s="113">
        <f>SUM(R160:R164)</f>
        <v>0</v>
      </c>
      <c r="S155" s="112"/>
      <c r="T155" s="114">
        <f>SUM(T160:T164)</f>
        <v>0</v>
      </c>
      <c r="AR155" s="107" t="s">
        <v>85</v>
      </c>
      <c r="AT155" s="115" t="s">
        <v>75</v>
      </c>
      <c r="AU155" s="115" t="s">
        <v>78</v>
      </c>
      <c r="AY155" s="107" t="s">
        <v>80</v>
      </c>
      <c r="BK155" s="116">
        <f>SUM(BK160:BK164)</f>
        <v>0</v>
      </c>
    </row>
    <row r="156" spans="2:65" s="171" customFormat="1" ht="16.5" customHeight="1" x14ac:dyDescent="0.25">
      <c r="B156" s="119"/>
      <c r="C156" s="150" t="s">
        <v>149</v>
      </c>
      <c r="D156" s="120" t="s">
        <v>88</v>
      </c>
      <c r="E156" s="121" t="s">
        <v>150</v>
      </c>
      <c r="F156" s="122" t="s">
        <v>151</v>
      </c>
      <c r="G156" s="123" t="s">
        <v>132</v>
      </c>
      <c r="H156" s="124">
        <v>1</v>
      </c>
      <c r="I156" s="125"/>
      <c r="J156" s="126">
        <f>ROUND(I156*H156,2)</f>
        <v>0</v>
      </c>
      <c r="K156" s="122" t="s">
        <v>92</v>
      </c>
      <c r="L156" s="26"/>
      <c r="M156" s="127" t="s">
        <v>92</v>
      </c>
      <c r="N156" s="128" t="s">
        <v>41</v>
      </c>
      <c r="O156" s="170"/>
      <c r="P156" s="129">
        <f>O156*H156</f>
        <v>0</v>
      </c>
      <c r="Q156" s="129">
        <v>0</v>
      </c>
      <c r="R156" s="129">
        <f>Q156*H156</f>
        <v>0</v>
      </c>
      <c r="S156" s="129">
        <v>0</v>
      </c>
      <c r="T156" s="130">
        <f>S156*H156</f>
        <v>0</v>
      </c>
      <c r="AR156" s="13" t="s">
        <v>152</v>
      </c>
      <c r="AT156" s="13" t="s">
        <v>88</v>
      </c>
      <c r="AU156" s="13" t="s">
        <v>14</v>
      </c>
      <c r="AY156" s="13" t="s">
        <v>80</v>
      </c>
      <c r="BE156" s="131">
        <f>IF(N156="základní",J156,0)</f>
        <v>0</v>
      </c>
      <c r="BF156" s="131">
        <f>IF(N156="snížená",J156,0)</f>
        <v>0</v>
      </c>
      <c r="BG156" s="131">
        <f>IF(N156="zákl. přenesená",J156,0)</f>
        <v>0</v>
      </c>
      <c r="BH156" s="131">
        <f>IF(N156="sníž. přenesená",J156,0)</f>
        <v>0</v>
      </c>
      <c r="BI156" s="131">
        <f>IF(N156="nulová",J156,0)</f>
        <v>0</v>
      </c>
      <c r="BJ156" s="13" t="s">
        <v>85</v>
      </c>
      <c r="BK156" s="131">
        <f>ROUND(I156*H156,2)</f>
        <v>0</v>
      </c>
      <c r="BL156" s="13" t="s">
        <v>152</v>
      </c>
      <c r="BM156" s="13" t="s">
        <v>153</v>
      </c>
    </row>
    <row r="157" spans="2:65" s="133" customFormat="1" x14ac:dyDescent="0.25">
      <c r="B157" s="132"/>
      <c r="D157" s="134" t="s">
        <v>95</v>
      </c>
      <c r="E157" s="135" t="s">
        <v>92</v>
      </c>
      <c r="F157" s="136" t="s">
        <v>225</v>
      </c>
      <c r="H157" s="135" t="s">
        <v>92</v>
      </c>
      <c r="I157" s="137"/>
      <c r="L157" s="132"/>
      <c r="M157" s="138"/>
      <c r="N157" s="139"/>
      <c r="O157" s="139"/>
      <c r="P157" s="139"/>
      <c r="Q157" s="139"/>
      <c r="R157" s="139"/>
      <c r="S157" s="139"/>
      <c r="T157" s="140"/>
      <c r="AT157" s="135" t="s">
        <v>95</v>
      </c>
      <c r="AU157" s="135" t="s">
        <v>14</v>
      </c>
      <c r="AV157" s="133" t="s">
        <v>78</v>
      </c>
      <c r="AW157" s="133" t="s">
        <v>17</v>
      </c>
      <c r="AX157" s="133" t="s">
        <v>79</v>
      </c>
      <c r="AY157" s="135" t="s">
        <v>80</v>
      </c>
    </row>
    <row r="158" spans="2:65" s="133" customFormat="1" x14ac:dyDescent="0.25">
      <c r="B158" s="132"/>
      <c r="D158" s="134" t="s">
        <v>95</v>
      </c>
      <c r="E158" s="135" t="s">
        <v>92</v>
      </c>
      <c r="F158" s="156" t="s">
        <v>249</v>
      </c>
      <c r="H158" s="135" t="s">
        <v>92</v>
      </c>
      <c r="I158" s="137"/>
      <c r="L158" s="132"/>
      <c r="M158" s="138"/>
      <c r="N158" s="139"/>
      <c r="O158" s="139"/>
      <c r="P158" s="139"/>
      <c r="Q158" s="139"/>
      <c r="R158" s="139"/>
      <c r="S158" s="139"/>
      <c r="T158" s="140"/>
      <c r="AT158" s="135" t="s">
        <v>95</v>
      </c>
      <c r="AU158" s="135" t="s">
        <v>14</v>
      </c>
      <c r="AV158" s="133" t="s">
        <v>78</v>
      </c>
      <c r="AW158" s="133" t="s">
        <v>17</v>
      </c>
      <c r="AX158" s="133" t="s">
        <v>79</v>
      </c>
      <c r="AY158" s="135" t="s">
        <v>80</v>
      </c>
    </row>
    <row r="159" spans="2:65" s="133" customFormat="1" x14ac:dyDescent="0.25">
      <c r="B159" s="132"/>
      <c r="D159" s="134" t="s">
        <v>95</v>
      </c>
      <c r="E159" s="135" t="s">
        <v>92</v>
      </c>
      <c r="F159" s="136" t="s">
        <v>226</v>
      </c>
      <c r="H159" s="135" t="s">
        <v>92</v>
      </c>
      <c r="I159" s="137"/>
      <c r="L159" s="132"/>
      <c r="M159" s="138"/>
      <c r="N159" s="139"/>
      <c r="O159" s="139"/>
      <c r="P159" s="139"/>
      <c r="Q159" s="139"/>
      <c r="R159" s="139"/>
      <c r="S159" s="139"/>
      <c r="T159" s="140"/>
      <c r="AT159" s="135" t="s">
        <v>95</v>
      </c>
      <c r="AU159" s="135" t="s">
        <v>14</v>
      </c>
      <c r="AV159" s="133" t="s">
        <v>78</v>
      </c>
      <c r="AW159" s="133" t="s">
        <v>17</v>
      </c>
      <c r="AX159" s="133" t="s">
        <v>79</v>
      </c>
      <c r="AY159" s="135" t="s">
        <v>80</v>
      </c>
    </row>
    <row r="160" spans="2:65" s="25" customFormat="1" ht="16.5" customHeight="1" x14ac:dyDescent="0.25">
      <c r="B160" s="119"/>
      <c r="C160" s="150" t="s">
        <v>149</v>
      </c>
      <c r="D160" s="120" t="s">
        <v>88</v>
      </c>
      <c r="E160" s="121" t="s">
        <v>150</v>
      </c>
      <c r="F160" s="122" t="s">
        <v>292</v>
      </c>
      <c r="G160" s="123" t="s">
        <v>132</v>
      </c>
      <c r="H160" s="124">
        <v>1</v>
      </c>
      <c r="I160" s="125"/>
      <c r="J160" s="126">
        <f>ROUND(I160*H160,2)</f>
        <v>0</v>
      </c>
      <c r="K160" s="122" t="s">
        <v>92</v>
      </c>
      <c r="L160" s="26"/>
      <c r="M160" s="127" t="s">
        <v>92</v>
      </c>
      <c r="N160" s="128" t="s">
        <v>41</v>
      </c>
      <c r="O160" s="27"/>
      <c r="P160" s="129">
        <f>O160*H160</f>
        <v>0</v>
      </c>
      <c r="Q160" s="129">
        <v>0</v>
      </c>
      <c r="R160" s="129">
        <f>Q160*H160</f>
        <v>0</v>
      </c>
      <c r="S160" s="129">
        <v>0</v>
      </c>
      <c r="T160" s="130">
        <f>S160*H160</f>
        <v>0</v>
      </c>
      <c r="AR160" s="13" t="s">
        <v>152</v>
      </c>
      <c r="AT160" s="13" t="s">
        <v>88</v>
      </c>
      <c r="AU160" s="13" t="s">
        <v>14</v>
      </c>
      <c r="AY160" s="13" t="s">
        <v>80</v>
      </c>
      <c r="BE160" s="131">
        <f>IF(N160="základní",J160,0)</f>
        <v>0</v>
      </c>
      <c r="BF160" s="131">
        <f>IF(N160="snížená",J160,0)</f>
        <v>0</v>
      </c>
      <c r="BG160" s="131">
        <f>IF(N160="zákl. přenesená",J160,0)</f>
        <v>0</v>
      </c>
      <c r="BH160" s="131">
        <f>IF(N160="sníž. přenesená",J160,0)</f>
        <v>0</v>
      </c>
      <c r="BI160" s="131">
        <f>IF(N160="nulová",J160,0)</f>
        <v>0</v>
      </c>
      <c r="BJ160" s="13" t="s">
        <v>85</v>
      </c>
      <c r="BK160" s="131">
        <f>ROUND(I160*H160,2)</f>
        <v>0</v>
      </c>
      <c r="BL160" s="13" t="s">
        <v>152</v>
      </c>
      <c r="BM160" s="13" t="s">
        <v>153</v>
      </c>
    </row>
    <row r="161" spans="2:65" s="133" customFormat="1" x14ac:dyDescent="0.25">
      <c r="B161" s="132"/>
      <c r="D161" s="134" t="s">
        <v>95</v>
      </c>
      <c r="E161" s="135" t="s">
        <v>92</v>
      </c>
      <c r="F161" s="136"/>
      <c r="H161" s="135" t="s">
        <v>92</v>
      </c>
      <c r="I161" s="137"/>
      <c r="L161" s="132"/>
      <c r="M161" s="138"/>
      <c r="N161" s="139"/>
      <c r="O161" s="139"/>
      <c r="P161" s="139"/>
      <c r="Q161" s="139"/>
      <c r="R161" s="139"/>
      <c r="S161" s="139"/>
      <c r="T161" s="140"/>
      <c r="AT161" s="135" t="s">
        <v>95</v>
      </c>
      <c r="AU161" s="135" t="s">
        <v>14</v>
      </c>
      <c r="AV161" s="133" t="s">
        <v>78</v>
      </c>
      <c r="AW161" s="133" t="s">
        <v>17</v>
      </c>
      <c r="AX161" s="133" t="s">
        <v>79</v>
      </c>
      <c r="AY161" s="135" t="s">
        <v>80</v>
      </c>
    </row>
    <row r="162" spans="2:65" s="133" customFormat="1" x14ac:dyDescent="0.25">
      <c r="B162" s="132"/>
      <c r="D162" s="134" t="s">
        <v>95</v>
      </c>
      <c r="E162" s="135" t="s">
        <v>92</v>
      </c>
      <c r="F162" s="156" t="s">
        <v>293</v>
      </c>
      <c r="H162" s="135" t="s">
        <v>92</v>
      </c>
      <c r="I162" s="137"/>
      <c r="L162" s="132"/>
      <c r="M162" s="138"/>
      <c r="N162" s="139"/>
      <c r="O162" s="139"/>
      <c r="P162" s="139"/>
      <c r="Q162" s="139"/>
      <c r="R162" s="139"/>
      <c r="S162" s="139"/>
      <c r="T162" s="140"/>
      <c r="AT162" s="135" t="s">
        <v>95</v>
      </c>
      <c r="AU162" s="135" t="s">
        <v>14</v>
      </c>
      <c r="AV162" s="133" t="s">
        <v>78</v>
      </c>
      <c r="AW162" s="133" t="s">
        <v>17</v>
      </c>
      <c r="AX162" s="133" t="s">
        <v>79</v>
      </c>
      <c r="AY162" s="135" t="s">
        <v>80</v>
      </c>
    </row>
    <row r="163" spans="2:65" s="133" customFormat="1" x14ac:dyDescent="0.25">
      <c r="B163" s="132"/>
      <c r="D163" s="134" t="s">
        <v>95</v>
      </c>
      <c r="E163" s="135" t="s">
        <v>92</v>
      </c>
      <c r="F163" s="136" t="s">
        <v>258</v>
      </c>
      <c r="H163" s="135" t="s">
        <v>92</v>
      </c>
      <c r="I163" s="137"/>
      <c r="L163" s="132"/>
      <c r="M163" s="138"/>
      <c r="N163" s="139"/>
      <c r="O163" s="139"/>
      <c r="P163" s="139"/>
      <c r="Q163" s="139"/>
      <c r="R163" s="139"/>
      <c r="S163" s="139"/>
      <c r="T163" s="140"/>
      <c r="AT163" s="135" t="s">
        <v>95</v>
      </c>
      <c r="AU163" s="135" t="s">
        <v>14</v>
      </c>
      <c r="AV163" s="133" t="s">
        <v>78</v>
      </c>
      <c r="AW163" s="133" t="s">
        <v>17</v>
      </c>
      <c r="AX163" s="133" t="s">
        <v>79</v>
      </c>
      <c r="AY163" s="135" t="s">
        <v>80</v>
      </c>
    </row>
    <row r="164" spans="2:65" s="25" customFormat="1" ht="16.5" customHeight="1" x14ac:dyDescent="0.25">
      <c r="B164" s="119"/>
      <c r="C164" s="150" t="s">
        <v>154</v>
      </c>
      <c r="D164" s="120" t="s">
        <v>88</v>
      </c>
      <c r="E164" s="121" t="s">
        <v>155</v>
      </c>
      <c r="F164" s="122" t="s">
        <v>156</v>
      </c>
      <c r="G164" s="123" t="s">
        <v>91</v>
      </c>
      <c r="H164" s="124">
        <v>1</v>
      </c>
      <c r="I164" s="125"/>
      <c r="J164" s="126">
        <f>ROUND(I164*H164,2)</f>
        <v>0</v>
      </c>
      <c r="K164" s="122" t="s">
        <v>92</v>
      </c>
      <c r="L164" s="26"/>
      <c r="M164" s="127" t="s">
        <v>92</v>
      </c>
      <c r="N164" s="128" t="s">
        <v>41</v>
      </c>
      <c r="O164" s="27"/>
      <c r="P164" s="129">
        <f>O164*H164</f>
        <v>0</v>
      </c>
      <c r="Q164" s="129">
        <v>0</v>
      </c>
      <c r="R164" s="129">
        <f>Q164*H164</f>
        <v>0</v>
      </c>
      <c r="S164" s="129">
        <v>0</v>
      </c>
      <c r="T164" s="130">
        <f>S164*H164</f>
        <v>0</v>
      </c>
      <c r="AR164" s="13" t="s">
        <v>152</v>
      </c>
      <c r="AT164" s="13" t="s">
        <v>88</v>
      </c>
      <c r="AU164" s="13" t="s">
        <v>14</v>
      </c>
      <c r="AY164" s="13" t="s">
        <v>80</v>
      </c>
      <c r="BE164" s="131">
        <f>IF(N164="základní",J164,0)</f>
        <v>0</v>
      </c>
      <c r="BF164" s="131">
        <f>IF(N164="snížená",J164,0)</f>
        <v>0</v>
      </c>
      <c r="BG164" s="131">
        <f>IF(N164="zákl. přenesená",J164,0)</f>
        <v>0</v>
      </c>
      <c r="BH164" s="131">
        <f>IF(N164="sníž. přenesená",J164,0)</f>
        <v>0</v>
      </c>
      <c r="BI164" s="131">
        <f>IF(N164="nulová",J164,0)</f>
        <v>0</v>
      </c>
      <c r="BJ164" s="13" t="s">
        <v>85</v>
      </c>
      <c r="BK164" s="131">
        <f>ROUND(I164*H164,2)</f>
        <v>0</v>
      </c>
      <c r="BL164" s="13" t="s">
        <v>152</v>
      </c>
      <c r="BM164" s="13" t="s">
        <v>157</v>
      </c>
    </row>
    <row r="165" spans="2:65" s="133" customFormat="1" x14ac:dyDescent="0.25">
      <c r="B165" s="132"/>
      <c r="D165" s="134" t="s">
        <v>95</v>
      </c>
      <c r="E165" s="135" t="s">
        <v>92</v>
      </c>
      <c r="F165" s="136" t="s">
        <v>219</v>
      </c>
      <c r="H165" s="135" t="s">
        <v>92</v>
      </c>
      <c r="I165" s="137"/>
      <c r="L165" s="132"/>
      <c r="M165" s="138"/>
      <c r="N165" s="139"/>
      <c r="O165" s="139"/>
      <c r="P165" s="139"/>
      <c r="Q165" s="139"/>
      <c r="R165" s="139"/>
      <c r="S165" s="139"/>
      <c r="T165" s="140"/>
      <c r="AT165" s="135" t="s">
        <v>95</v>
      </c>
      <c r="AU165" s="135" t="s">
        <v>14</v>
      </c>
      <c r="AV165" s="133" t="s">
        <v>78</v>
      </c>
      <c r="AW165" s="133" t="s">
        <v>17</v>
      </c>
      <c r="AX165" s="133" t="s">
        <v>79</v>
      </c>
      <c r="AY165" s="135" t="s">
        <v>80</v>
      </c>
    </row>
    <row r="166" spans="2:65" s="133" customFormat="1" x14ac:dyDescent="0.25">
      <c r="B166" s="132"/>
      <c r="D166" s="134" t="s">
        <v>95</v>
      </c>
      <c r="E166" s="135" t="s">
        <v>92</v>
      </c>
      <c r="F166" s="156" t="s">
        <v>250</v>
      </c>
      <c r="H166" s="135" t="s">
        <v>92</v>
      </c>
      <c r="I166" s="137"/>
      <c r="L166" s="132"/>
      <c r="M166" s="138"/>
      <c r="N166" s="139"/>
      <c r="O166" s="139"/>
      <c r="P166" s="139"/>
      <c r="Q166" s="139"/>
      <c r="R166" s="139"/>
      <c r="S166" s="139"/>
      <c r="T166" s="140"/>
      <c r="AT166" s="135" t="s">
        <v>95</v>
      </c>
      <c r="AU166" s="135" t="s">
        <v>14</v>
      </c>
      <c r="AV166" s="133" t="s">
        <v>78</v>
      </c>
      <c r="AW166" s="133" t="s">
        <v>17</v>
      </c>
      <c r="AX166" s="133" t="s">
        <v>79</v>
      </c>
      <c r="AY166" s="135" t="s">
        <v>80</v>
      </c>
    </row>
    <row r="167" spans="2:65" s="133" customFormat="1" ht="27" x14ac:dyDescent="0.25">
      <c r="B167" s="132"/>
      <c r="D167" s="134" t="s">
        <v>95</v>
      </c>
      <c r="E167" s="135" t="s">
        <v>92</v>
      </c>
      <c r="F167" s="136" t="s">
        <v>220</v>
      </c>
      <c r="H167" s="135" t="s">
        <v>92</v>
      </c>
      <c r="I167" s="137"/>
      <c r="L167" s="132"/>
      <c r="M167" s="138"/>
      <c r="N167" s="139"/>
      <c r="O167" s="139"/>
      <c r="P167" s="139"/>
      <c r="Q167" s="139"/>
      <c r="R167" s="139"/>
      <c r="S167" s="139"/>
      <c r="T167" s="140"/>
      <c r="AT167" s="135" t="s">
        <v>95</v>
      </c>
      <c r="AU167" s="135" t="s">
        <v>14</v>
      </c>
      <c r="AV167" s="133" t="s">
        <v>78</v>
      </c>
      <c r="AW167" s="133" t="s">
        <v>17</v>
      </c>
      <c r="AX167" s="133" t="s">
        <v>79</v>
      </c>
      <c r="AY167" s="135" t="s">
        <v>80</v>
      </c>
    </row>
    <row r="168" spans="2:65" s="133" customFormat="1" x14ac:dyDescent="0.25">
      <c r="B168" s="132"/>
      <c r="D168" s="134" t="s">
        <v>95</v>
      </c>
      <c r="E168" s="135" t="s">
        <v>92</v>
      </c>
      <c r="F168" s="156" t="s">
        <v>251</v>
      </c>
      <c r="H168" s="135" t="s">
        <v>92</v>
      </c>
      <c r="I168" s="137"/>
      <c r="L168" s="132"/>
      <c r="M168" s="138"/>
      <c r="N168" s="139"/>
      <c r="O168" s="139"/>
      <c r="P168" s="139"/>
      <c r="Q168" s="139"/>
      <c r="R168" s="139"/>
      <c r="S168" s="139"/>
      <c r="T168" s="140"/>
      <c r="AT168" s="135" t="s">
        <v>95</v>
      </c>
      <c r="AU168" s="135" t="s">
        <v>14</v>
      </c>
      <c r="AV168" s="133" t="s">
        <v>78</v>
      </c>
      <c r="AW168" s="133" t="s">
        <v>17</v>
      </c>
      <c r="AX168" s="133" t="s">
        <v>79</v>
      </c>
      <c r="AY168" s="135" t="s">
        <v>80</v>
      </c>
    </row>
    <row r="169" spans="2:65" s="133" customFormat="1" x14ac:dyDescent="0.25">
      <c r="B169" s="132"/>
      <c r="D169" s="134" t="s">
        <v>95</v>
      </c>
      <c r="E169" s="135" t="s">
        <v>92</v>
      </c>
      <c r="F169" s="136" t="s">
        <v>226</v>
      </c>
      <c r="H169" s="135" t="s">
        <v>92</v>
      </c>
      <c r="I169" s="137"/>
      <c r="L169" s="132"/>
      <c r="M169" s="138"/>
      <c r="N169" s="139"/>
      <c r="O169" s="139"/>
      <c r="P169" s="139"/>
      <c r="Q169" s="139"/>
      <c r="R169" s="139"/>
      <c r="S169" s="139"/>
      <c r="T169" s="140"/>
      <c r="AT169" s="135" t="s">
        <v>95</v>
      </c>
      <c r="AU169" s="135" t="s">
        <v>14</v>
      </c>
      <c r="AV169" s="133" t="s">
        <v>78</v>
      </c>
      <c r="AW169" s="133" t="s">
        <v>17</v>
      </c>
      <c r="AX169" s="133" t="s">
        <v>79</v>
      </c>
      <c r="AY169" s="135" t="s">
        <v>80</v>
      </c>
    </row>
    <row r="170" spans="2:65" s="106" customFormat="1" ht="29.85" customHeight="1" x14ac:dyDescent="0.3">
      <c r="B170" s="105"/>
      <c r="D170" s="107" t="s">
        <v>75</v>
      </c>
      <c r="E170" s="117" t="s">
        <v>158</v>
      </c>
      <c r="F170" s="117" t="s">
        <v>159</v>
      </c>
      <c r="I170" s="109"/>
      <c r="J170" s="118">
        <f>BK170</f>
        <v>0</v>
      </c>
      <c r="L170" s="105"/>
      <c r="M170" s="111"/>
      <c r="N170" s="112"/>
      <c r="O170" s="112"/>
      <c r="P170" s="113">
        <f>SUM(P171:P205)</f>
        <v>0</v>
      </c>
      <c r="Q170" s="112"/>
      <c r="R170" s="113">
        <f>SUM(R171:R205)</f>
        <v>0</v>
      </c>
      <c r="S170" s="112"/>
      <c r="T170" s="114">
        <f>SUM(T171:T205)</f>
        <v>0</v>
      </c>
      <c r="AR170" s="107" t="s">
        <v>85</v>
      </c>
      <c r="AT170" s="115" t="s">
        <v>75</v>
      </c>
      <c r="AU170" s="115" t="s">
        <v>78</v>
      </c>
      <c r="AY170" s="107" t="s">
        <v>80</v>
      </c>
      <c r="BK170" s="116">
        <f>SUM(BK171:BK205)</f>
        <v>0</v>
      </c>
    </row>
    <row r="171" spans="2:65" s="25" customFormat="1" ht="38.25" customHeight="1" x14ac:dyDescent="0.25">
      <c r="B171" s="119"/>
      <c r="C171" s="150" t="s">
        <v>160</v>
      </c>
      <c r="D171" s="120" t="s">
        <v>88</v>
      </c>
      <c r="E171" s="121" t="s">
        <v>161</v>
      </c>
      <c r="F171" s="122" t="s">
        <v>162</v>
      </c>
      <c r="G171" s="123" t="s">
        <v>91</v>
      </c>
      <c r="H171" s="124">
        <v>1</v>
      </c>
      <c r="I171" s="125"/>
      <c r="J171" s="126">
        <f>ROUND(I171*H171,2)</f>
        <v>0</v>
      </c>
      <c r="K171" s="122" t="s">
        <v>92</v>
      </c>
      <c r="L171" s="26"/>
      <c r="M171" s="127" t="s">
        <v>92</v>
      </c>
      <c r="N171" s="128" t="s">
        <v>41</v>
      </c>
      <c r="O171" s="27"/>
      <c r="P171" s="129">
        <f>O171*H171</f>
        <v>0</v>
      </c>
      <c r="Q171" s="129">
        <v>0</v>
      </c>
      <c r="R171" s="129">
        <f>Q171*H171</f>
        <v>0</v>
      </c>
      <c r="S171" s="129">
        <v>0</v>
      </c>
      <c r="T171" s="130">
        <f>S171*H171</f>
        <v>0</v>
      </c>
      <c r="AR171" s="13" t="s">
        <v>152</v>
      </c>
      <c r="AT171" s="13" t="s">
        <v>88</v>
      </c>
      <c r="AU171" s="13" t="s">
        <v>14</v>
      </c>
      <c r="AY171" s="13" t="s">
        <v>80</v>
      </c>
      <c r="BE171" s="131">
        <f>IF(N171="základní",J171,0)</f>
        <v>0</v>
      </c>
      <c r="BF171" s="131">
        <f>IF(N171="snížená",J171,0)</f>
        <v>0</v>
      </c>
      <c r="BG171" s="131">
        <f>IF(N171="zákl. přenesená",J171,0)</f>
        <v>0</v>
      </c>
      <c r="BH171" s="131">
        <f>IF(N171="sníž. přenesená",J171,0)</f>
        <v>0</v>
      </c>
      <c r="BI171" s="131">
        <f>IF(N171="nulová",J171,0)</f>
        <v>0</v>
      </c>
      <c r="BJ171" s="13" t="s">
        <v>85</v>
      </c>
      <c r="BK171" s="131">
        <f>ROUND(I171*H171,2)</f>
        <v>0</v>
      </c>
      <c r="BL171" s="13" t="s">
        <v>152</v>
      </c>
      <c r="BM171" s="13" t="s">
        <v>163</v>
      </c>
    </row>
    <row r="172" spans="2:65" s="133" customFormat="1" x14ac:dyDescent="0.25">
      <c r="B172" s="132"/>
      <c r="D172" s="134" t="s">
        <v>95</v>
      </c>
      <c r="E172" s="135" t="s">
        <v>92</v>
      </c>
      <c r="F172" s="136" t="s">
        <v>239</v>
      </c>
      <c r="H172" s="135" t="s">
        <v>92</v>
      </c>
      <c r="I172" s="137"/>
      <c r="L172" s="132"/>
      <c r="M172" s="138"/>
      <c r="N172" s="139"/>
      <c r="O172" s="139"/>
      <c r="P172" s="139"/>
      <c r="Q172" s="139"/>
      <c r="R172" s="139"/>
      <c r="S172" s="139"/>
      <c r="T172" s="140"/>
      <c r="AT172" s="135" t="s">
        <v>95</v>
      </c>
      <c r="AU172" s="135" t="s">
        <v>14</v>
      </c>
      <c r="AV172" s="133" t="s">
        <v>78</v>
      </c>
      <c r="AW172" s="133" t="s">
        <v>17</v>
      </c>
      <c r="AX172" s="133" t="s">
        <v>79</v>
      </c>
      <c r="AY172" s="135" t="s">
        <v>80</v>
      </c>
    </row>
    <row r="173" spans="2:65" s="25" customFormat="1" ht="38.25" customHeight="1" x14ac:dyDescent="0.25">
      <c r="B173" s="119"/>
      <c r="C173" s="150" t="s">
        <v>164</v>
      </c>
      <c r="D173" s="120" t="s">
        <v>88</v>
      </c>
      <c r="E173" s="121" t="s">
        <v>165</v>
      </c>
      <c r="F173" s="122" t="s">
        <v>166</v>
      </c>
      <c r="G173" s="123" t="s">
        <v>91</v>
      </c>
      <c r="H173" s="124">
        <v>1</v>
      </c>
      <c r="I173" s="125"/>
      <c r="J173" s="126">
        <f t="shared" ref="J173:J180" si="10">ROUND(I173*H173,2)</f>
        <v>0</v>
      </c>
      <c r="K173" s="122" t="s">
        <v>92</v>
      </c>
      <c r="L173" s="26"/>
      <c r="M173" s="127" t="s">
        <v>92</v>
      </c>
      <c r="N173" s="128" t="s">
        <v>41</v>
      </c>
      <c r="O173" s="27"/>
      <c r="P173" s="129">
        <f t="shared" ref="P173:P180" si="11">O173*H173</f>
        <v>0</v>
      </c>
      <c r="Q173" s="129">
        <v>0</v>
      </c>
      <c r="R173" s="129">
        <f t="shared" ref="R173:R180" si="12">Q173*H173</f>
        <v>0</v>
      </c>
      <c r="S173" s="129">
        <v>0</v>
      </c>
      <c r="T173" s="130">
        <f t="shared" ref="T173:T180" si="13">S173*H173</f>
        <v>0</v>
      </c>
      <c r="AR173" s="13" t="s">
        <v>152</v>
      </c>
      <c r="AT173" s="13" t="s">
        <v>88</v>
      </c>
      <c r="AU173" s="13" t="s">
        <v>14</v>
      </c>
      <c r="AY173" s="13" t="s">
        <v>80</v>
      </c>
      <c r="BE173" s="131">
        <f t="shared" ref="BE173:BE180" si="14">IF(N173="základní",J173,0)</f>
        <v>0</v>
      </c>
      <c r="BF173" s="131">
        <f t="shared" ref="BF173:BF180" si="15">IF(N173="snížená",J173,0)</f>
        <v>0</v>
      </c>
      <c r="BG173" s="131">
        <f t="shared" ref="BG173:BG180" si="16">IF(N173="zákl. přenesená",J173,0)</f>
        <v>0</v>
      </c>
      <c r="BH173" s="131">
        <f t="shared" ref="BH173:BH180" si="17">IF(N173="sníž. přenesená",J173,0)</f>
        <v>0</v>
      </c>
      <c r="BI173" s="131">
        <f t="shared" ref="BI173:BI180" si="18">IF(N173="nulová",J173,0)</f>
        <v>0</v>
      </c>
      <c r="BJ173" s="13" t="s">
        <v>85</v>
      </c>
      <c r="BK173" s="131">
        <f t="shared" ref="BK173:BK180" si="19">ROUND(I173*H173,2)</f>
        <v>0</v>
      </c>
      <c r="BL173" s="13" t="s">
        <v>152</v>
      </c>
      <c r="BM173" s="13" t="s">
        <v>167</v>
      </c>
    </row>
    <row r="174" spans="2:65" s="25" customFormat="1" ht="16.5" customHeight="1" x14ac:dyDescent="0.25">
      <c r="B174" s="119"/>
      <c r="C174" s="150" t="s">
        <v>168</v>
      </c>
      <c r="D174" s="120" t="s">
        <v>88</v>
      </c>
      <c r="E174" s="121" t="s">
        <v>169</v>
      </c>
      <c r="F174" s="122" t="s">
        <v>170</v>
      </c>
      <c r="G174" s="123" t="s">
        <v>132</v>
      </c>
      <c r="H174" s="124">
        <v>1</v>
      </c>
      <c r="I174" s="125"/>
      <c r="J174" s="126">
        <f t="shared" si="10"/>
        <v>0</v>
      </c>
      <c r="K174" s="122" t="s">
        <v>92</v>
      </c>
      <c r="L174" s="26"/>
      <c r="M174" s="127" t="s">
        <v>92</v>
      </c>
      <c r="N174" s="128" t="s">
        <v>41</v>
      </c>
      <c r="O174" s="27"/>
      <c r="P174" s="129">
        <f t="shared" si="11"/>
        <v>0</v>
      </c>
      <c r="Q174" s="129">
        <v>0</v>
      </c>
      <c r="R174" s="129">
        <f t="shared" si="12"/>
        <v>0</v>
      </c>
      <c r="S174" s="129">
        <v>0</v>
      </c>
      <c r="T174" s="130">
        <f t="shared" si="13"/>
        <v>0</v>
      </c>
      <c r="AR174" s="13" t="s">
        <v>152</v>
      </c>
      <c r="AT174" s="13" t="s">
        <v>88</v>
      </c>
      <c r="AU174" s="13" t="s">
        <v>14</v>
      </c>
      <c r="AY174" s="13" t="s">
        <v>80</v>
      </c>
      <c r="BE174" s="131">
        <f t="shared" si="14"/>
        <v>0</v>
      </c>
      <c r="BF174" s="131">
        <f t="shared" si="15"/>
        <v>0</v>
      </c>
      <c r="BG174" s="131">
        <f t="shared" si="16"/>
        <v>0</v>
      </c>
      <c r="BH174" s="131">
        <f t="shared" si="17"/>
        <v>0</v>
      </c>
      <c r="BI174" s="131">
        <f t="shared" si="18"/>
        <v>0</v>
      </c>
      <c r="BJ174" s="13" t="s">
        <v>85</v>
      </c>
      <c r="BK174" s="131">
        <f t="shared" si="19"/>
        <v>0</v>
      </c>
      <c r="BL174" s="13" t="s">
        <v>152</v>
      </c>
      <c r="BM174" s="13" t="s">
        <v>171</v>
      </c>
    </row>
    <row r="175" spans="2:65" s="133" customFormat="1" x14ac:dyDescent="0.25">
      <c r="B175" s="132"/>
      <c r="D175" s="134" t="s">
        <v>95</v>
      </c>
      <c r="E175" s="135" t="s">
        <v>92</v>
      </c>
      <c r="F175" s="136" t="s">
        <v>240</v>
      </c>
      <c r="H175" s="135" t="s">
        <v>92</v>
      </c>
      <c r="I175" s="137"/>
      <c r="L175" s="132"/>
      <c r="M175" s="138"/>
      <c r="N175" s="139"/>
      <c r="O175" s="139"/>
      <c r="P175" s="139"/>
      <c r="Q175" s="139"/>
      <c r="R175" s="139"/>
      <c r="S175" s="139"/>
      <c r="T175" s="140"/>
      <c r="AT175" s="135" t="s">
        <v>95</v>
      </c>
      <c r="AU175" s="135" t="s">
        <v>14</v>
      </c>
      <c r="AV175" s="133" t="s">
        <v>78</v>
      </c>
      <c r="AW175" s="133" t="s">
        <v>17</v>
      </c>
      <c r="AX175" s="133" t="s">
        <v>79</v>
      </c>
      <c r="AY175" s="135" t="s">
        <v>80</v>
      </c>
    </row>
    <row r="176" spans="2:65" s="25" customFormat="1" ht="25.5" customHeight="1" x14ac:dyDescent="0.25">
      <c r="B176" s="119"/>
      <c r="C176" s="150" t="s">
        <v>172</v>
      </c>
      <c r="D176" s="120" t="s">
        <v>88</v>
      </c>
      <c r="E176" s="121" t="s">
        <v>173</v>
      </c>
      <c r="F176" s="122" t="s">
        <v>174</v>
      </c>
      <c r="G176" s="123" t="s">
        <v>91</v>
      </c>
      <c r="H176" s="124">
        <v>1</v>
      </c>
      <c r="I176" s="125"/>
      <c r="J176" s="126">
        <f t="shared" si="10"/>
        <v>0</v>
      </c>
      <c r="K176" s="122" t="s">
        <v>92</v>
      </c>
      <c r="L176" s="26"/>
      <c r="M176" s="127" t="s">
        <v>92</v>
      </c>
      <c r="N176" s="128" t="s">
        <v>41</v>
      </c>
      <c r="O176" s="27"/>
      <c r="P176" s="129">
        <f t="shared" si="11"/>
        <v>0</v>
      </c>
      <c r="Q176" s="129">
        <v>0</v>
      </c>
      <c r="R176" s="129">
        <f t="shared" si="12"/>
        <v>0</v>
      </c>
      <c r="S176" s="129">
        <v>0</v>
      </c>
      <c r="T176" s="130">
        <f t="shared" si="13"/>
        <v>0</v>
      </c>
      <c r="AR176" s="13" t="s">
        <v>152</v>
      </c>
      <c r="AT176" s="13" t="s">
        <v>88</v>
      </c>
      <c r="AU176" s="13" t="s">
        <v>14</v>
      </c>
      <c r="AY176" s="13" t="s">
        <v>80</v>
      </c>
      <c r="BE176" s="131">
        <f t="shared" si="14"/>
        <v>0</v>
      </c>
      <c r="BF176" s="131">
        <f t="shared" si="15"/>
        <v>0</v>
      </c>
      <c r="BG176" s="131">
        <f t="shared" si="16"/>
        <v>0</v>
      </c>
      <c r="BH176" s="131">
        <f t="shared" si="17"/>
        <v>0</v>
      </c>
      <c r="BI176" s="131">
        <f t="shared" si="18"/>
        <v>0</v>
      </c>
      <c r="BJ176" s="13" t="s">
        <v>85</v>
      </c>
      <c r="BK176" s="131">
        <f t="shared" si="19"/>
        <v>0</v>
      </c>
      <c r="BL176" s="13" t="s">
        <v>152</v>
      </c>
      <c r="BM176" s="13" t="s">
        <v>175</v>
      </c>
    </row>
    <row r="177" spans="2:65" s="133" customFormat="1" x14ac:dyDescent="0.25">
      <c r="B177" s="132"/>
      <c r="D177" s="134" t="s">
        <v>95</v>
      </c>
      <c r="E177" s="135" t="s">
        <v>92</v>
      </c>
      <c r="F177" s="136" t="s">
        <v>240</v>
      </c>
      <c r="H177" s="135" t="s">
        <v>92</v>
      </c>
      <c r="I177" s="137"/>
      <c r="L177" s="132"/>
      <c r="M177" s="138"/>
      <c r="N177" s="139"/>
      <c r="O177" s="139"/>
      <c r="P177" s="139"/>
      <c r="Q177" s="139"/>
      <c r="R177" s="139"/>
      <c r="S177" s="139"/>
      <c r="T177" s="140"/>
      <c r="AT177" s="135" t="s">
        <v>95</v>
      </c>
      <c r="AU177" s="135" t="s">
        <v>14</v>
      </c>
      <c r="AV177" s="133" t="s">
        <v>78</v>
      </c>
      <c r="AW177" s="133" t="s">
        <v>17</v>
      </c>
      <c r="AX177" s="133" t="s">
        <v>79</v>
      </c>
      <c r="AY177" s="135" t="s">
        <v>80</v>
      </c>
    </row>
    <row r="178" spans="2:65" s="25" customFormat="1" ht="25.5" customHeight="1" x14ac:dyDescent="0.25">
      <c r="B178" s="119"/>
      <c r="C178" s="150" t="s">
        <v>176</v>
      </c>
      <c r="D178" s="120" t="s">
        <v>88</v>
      </c>
      <c r="E178" s="121" t="s">
        <v>177</v>
      </c>
      <c r="F178" s="122" t="s">
        <v>241</v>
      </c>
      <c r="G178" s="123" t="s">
        <v>91</v>
      </c>
      <c r="H178" s="124">
        <v>1</v>
      </c>
      <c r="I178" s="125"/>
      <c r="J178" s="126">
        <f t="shared" si="10"/>
        <v>0</v>
      </c>
      <c r="K178" s="122" t="s">
        <v>92</v>
      </c>
      <c r="L178" s="26"/>
      <c r="M178" s="127" t="s">
        <v>92</v>
      </c>
      <c r="N178" s="128" t="s">
        <v>41</v>
      </c>
      <c r="O178" s="27"/>
      <c r="P178" s="129">
        <f t="shared" si="11"/>
        <v>0</v>
      </c>
      <c r="Q178" s="129">
        <v>0</v>
      </c>
      <c r="R178" s="129">
        <f t="shared" si="12"/>
        <v>0</v>
      </c>
      <c r="S178" s="129">
        <v>0</v>
      </c>
      <c r="T178" s="130">
        <f t="shared" si="13"/>
        <v>0</v>
      </c>
      <c r="AR178" s="13" t="s">
        <v>152</v>
      </c>
      <c r="AT178" s="13" t="s">
        <v>88</v>
      </c>
      <c r="AU178" s="13" t="s">
        <v>14</v>
      </c>
      <c r="AY178" s="13" t="s">
        <v>80</v>
      </c>
      <c r="BE178" s="131">
        <f t="shared" si="14"/>
        <v>0</v>
      </c>
      <c r="BF178" s="131">
        <f t="shared" si="15"/>
        <v>0</v>
      </c>
      <c r="BG178" s="131">
        <f t="shared" si="16"/>
        <v>0</v>
      </c>
      <c r="BH178" s="131">
        <f t="shared" si="17"/>
        <v>0</v>
      </c>
      <c r="BI178" s="131">
        <f t="shared" si="18"/>
        <v>0</v>
      </c>
      <c r="BJ178" s="13" t="s">
        <v>85</v>
      </c>
      <c r="BK178" s="131">
        <f t="shared" si="19"/>
        <v>0</v>
      </c>
      <c r="BL178" s="13" t="s">
        <v>152</v>
      </c>
      <c r="BM178" s="13" t="s">
        <v>178</v>
      </c>
    </row>
    <row r="179" spans="2:65" s="133" customFormat="1" x14ac:dyDescent="0.25">
      <c r="B179" s="132"/>
      <c r="D179" s="134" t="s">
        <v>95</v>
      </c>
      <c r="E179" s="135" t="s">
        <v>92</v>
      </c>
      <c r="F179" s="136" t="s">
        <v>242</v>
      </c>
      <c r="H179" s="135" t="s">
        <v>92</v>
      </c>
      <c r="I179" s="137"/>
      <c r="L179" s="132"/>
      <c r="M179" s="138"/>
      <c r="N179" s="139"/>
      <c r="O179" s="139"/>
      <c r="P179" s="139"/>
      <c r="Q179" s="139"/>
      <c r="R179" s="139"/>
      <c r="S179" s="139"/>
      <c r="T179" s="140"/>
      <c r="AT179" s="135" t="s">
        <v>95</v>
      </c>
      <c r="AU179" s="135" t="s">
        <v>14</v>
      </c>
      <c r="AV179" s="133" t="s">
        <v>78</v>
      </c>
      <c r="AW179" s="133" t="s">
        <v>17</v>
      </c>
      <c r="AX179" s="133" t="s">
        <v>79</v>
      </c>
      <c r="AY179" s="135" t="s">
        <v>80</v>
      </c>
    </row>
    <row r="180" spans="2:65" s="25" customFormat="1" ht="16.5" customHeight="1" x14ac:dyDescent="0.25">
      <c r="B180" s="119"/>
      <c r="C180" s="150" t="s">
        <v>179</v>
      </c>
      <c r="D180" s="120" t="s">
        <v>88</v>
      </c>
      <c r="E180" s="121" t="s">
        <v>180</v>
      </c>
      <c r="F180" s="122" t="s">
        <v>181</v>
      </c>
      <c r="G180" s="123" t="s">
        <v>91</v>
      </c>
      <c r="H180" s="124">
        <v>1</v>
      </c>
      <c r="I180" s="125"/>
      <c r="J180" s="126">
        <f t="shared" si="10"/>
        <v>0</v>
      </c>
      <c r="K180" s="122" t="s">
        <v>92</v>
      </c>
      <c r="L180" s="26"/>
      <c r="M180" s="127" t="s">
        <v>92</v>
      </c>
      <c r="N180" s="128" t="s">
        <v>41</v>
      </c>
      <c r="O180" s="27"/>
      <c r="P180" s="129">
        <f t="shared" si="11"/>
        <v>0</v>
      </c>
      <c r="Q180" s="129">
        <v>0</v>
      </c>
      <c r="R180" s="129">
        <f t="shared" si="12"/>
        <v>0</v>
      </c>
      <c r="S180" s="129">
        <v>0</v>
      </c>
      <c r="T180" s="130">
        <f t="shared" si="13"/>
        <v>0</v>
      </c>
      <c r="AR180" s="13" t="s">
        <v>152</v>
      </c>
      <c r="AT180" s="13" t="s">
        <v>88</v>
      </c>
      <c r="AU180" s="13" t="s">
        <v>14</v>
      </c>
      <c r="AY180" s="13" t="s">
        <v>80</v>
      </c>
      <c r="BE180" s="131">
        <f t="shared" si="14"/>
        <v>0</v>
      </c>
      <c r="BF180" s="131">
        <f t="shared" si="15"/>
        <v>0</v>
      </c>
      <c r="BG180" s="131">
        <f t="shared" si="16"/>
        <v>0</v>
      </c>
      <c r="BH180" s="131">
        <f t="shared" si="17"/>
        <v>0</v>
      </c>
      <c r="BI180" s="131">
        <f t="shared" si="18"/>
        <v>0</v>
      </c>
      <c r="BJ180" s="13" t="s">
        <v>85</v>
      </c>
      <c r="BK180" s="131">
        <f t="shared" si="19"/>
        <v>0</v>
      </c>
      <c r="BL180" s="13" t="s">
        <v>152</v>
      </c>
      <c r="BM180" s="13" t="s">
        <v>182</v>
      </c>
    </row>
    <row r="181" spans="2:65" s="133" customFormat="1" x14ac:dyDescent="0.25">
      <c r="B181" s="132"/>
      <c r="D181" s="134" t="s">
        <v>95</v>
      </c>
      <c r="E181" s="135" t="s">
        <v>92</v>
      </c>
      <c r="F181" s="136" t="s">
        <v>227</v>
      </c>
      <c r="H181" s="135" t="s">
        <v>92</v>
      </c>
      <c r="I181" s="137"/>
      <c r="L181" s="132"/>
      <c r="M181" s="138"/>
      <c r="N181" s="139"/>
      <c r="O181" s="139"/>
      <c r="P181" s="139"/>
      <c r="Q181" s="139"/>
      <c r="R181" s="139"/>
      <c r="S181" s="139"/>
      <c r="T181" s="140"/>
      <c r="AT181" s="135" t="s">
        <v>95</v>
      </c>
      <c r="AU181" s="135" t="s">
        <v>14</v>
      </c>
      <c r="AV181" s="133" t="s">
        <v>78</v>
      </c>
      <c r="AW181" s="133" t="s">
        <v>17</v>
      </c>
      <c r="AX181" s="133" t="s">
        <v>79</v>
      </c>
      <c r="AY181" s="135" t="s">
        <v>80</v>
      </c>
    </row>
    <row r="182" spans="2:65" s="133" customFormat="1" x14ac:dyDescent="0.25">
      <c r="B182" s="132"/>
      <c r="D182" s="134" t="s">
        <v>95</v>
      </c>
      <c r="E182" s="135" t="s">
        <v>92</v>
      </c>
      <c r="F182" s="136" t="s">
        <v>231</v>
      </c>
      <c r="H182" s="135" t="s">
        <v>92</v>
      </c>
      <c r="I182" s="137"/>
      <c r="L182" s="132"/>
      <c r="M182" s="138"/>
      <c r="N182" s="139"/>
      <c r="O182" s="139"/>
      <c r="P182" s="139"/>
      <c r="Q182" s="139"/>
      <c r="R182" s="139"/>
      <c r="S182" s="139"/>
      <c r="T182" s="140"/>
      <c r="AT182" s="135" t="s">
        <v>95</v>
      </c>
      <c r="AU182" s="135" t="s">
        <v>14</v>
      </c>
      <c r="AV182" s="133" t="s">
        <v>78</v>
      </c>
      <c r="AW182" s="133" t="s">
        <v>17</v>
      </c>
      <c r="AX182" s="133" t="s">
        <v>79</v>
      </c>
      <c r="AY182" s="135" t="s">
        <v>80</v>
      </c>
    </row>
    <row r="183" spans="2:65" s="133" customFormat="1" x14ac:dyDescent="0.25">
      <c r="B183" s="132"/>
      <c r="D183" s="134" t="s">
        <v>95</v>
      </c>
      <c r="E183" s="135" t="s">
        <v>92</v>
      </c>
      <c r="F183" s="136" t="s">
        <v>183</v>
      </c>
      <c r="H183" s="135" t="s">
        <v>92</v>
      </c>
      <c r="I183" s="137"/>
      <c r="L183" s="132"/>
      <c r="M183" s="138"/>
      <c r="N183" s="139"/>
      <c r="O183" s="139"/>
      <c r="P183" s="139"/>
      <c r="Q183" s="139"/>
      <c r="R183" s="139"/>
      <c r="S183" s="139"/>
      <c r="T183" s="140"/>
      <c r="AT183" s="135" t="s">
        <v>95</v>
      </c>
      <c r="AU183" s="135" t="s">
        <v>14</v>
      </c>
      <c r="AV183" s="133" t="s">
        <v>78</v>
      </c>
      <c r="AW183" s="133" t="s">
        <v>17</v>
      </c>
      <c r="AX183" s="133" t="s">
        <v>79</v>
      </c>
      <c r="AY183" s="135" t="s">
        <v>80</v>
      </c>
    </row>
    <row r="184" spans="2:65" s="133" customFormat="1" x14ac:dyDescent="0.25">
      <c r="B184" s="132"/>
      <c r="D184" s="134" t="s">
        <v>95</v>
      </c>
      <c r="E184" s="135" t="s">
        <v>92</v>
      </c>
      <c r="F184" s="136" t="s">
        <v>184</v>
      </c>
      <c r="H184" s="135" t="s">
        <v>92</v>
      </c>
      <c r="I184" s="137"/>
      <c r="L184" s="132"/>
      <c r="M184" s="138"/>
      <c r="N184" s="139"/>
      <c r="O184" s="139"/>
      <c r="P184" s="139"/>
      <c r="Q184" s="139"/>
      <c r="R184" s="139"/>
      <c r="S184" s="139"/>
      <c r="T184" s="140"/>
      <c r="AT184" s="135" t="s">
        <v>95</v>
      </c>
      <c r="AU184" s="135" t="s">
        <v>14</v>
      </c>
      <c r="AV184" s="133" t="s">
        <v>78</v>
      </c>
      <c r="AW184" s="133" t="s">
        <v>17</v>
      </c>
      <c r="AX184" s="133" t="s">
        <v>79</v>
      </c>
      <c r="AY184" s="135" t="s">
        <v>80</v>
      </c>
    </row>
    <row r="185" spans="2:65" s="133" customFormat="1" x14ac:dyDescent="0.25">
      <c r="B185" s="132"/>
      <c r="D185" s="134" t="s">
        <v>95</v>
      </c>
      <c r="E185" s="135" t="s">
        <v>92</v>
      </c>
      <c r="F185" s="136" t="s">
        <v>185</v>
      </c>
      <c r="H185" s="135" t="s">
        <v>92</v>
      </c>
      <c r="I185" s="137"/>
      <c r="L185" s="132"/>
      <c r="M185" s="138"/>
      <c r="N185" s="139"/>
      <c r="O185" s="139"/>
      <c r="P185" s="139"/>
      <c r="Q185" s="139"/>
      <c r="R185" s="139"/>
      <c r="S185" s="139"/>
      <c r="T185" s="140"/>
      <c r="AT185" s="135" t="s">
        <v>95</v>
      </c>
      <c r="AU185" s="135" t="s">
        <v>14</v>
      </c>
      <c r="AV185" s="133" t="s">
        <v>78</v>
      </c>
      <c r="AW185" s="133" t="s">
        <v>17</v>
      </c>
      <c r="AX185" s="133" t="s">
        <v>79</v>
      </c>
      <c r="AY185" s="135" t="s">
        <v>80</v>
      </c>
    </row>
    <row r="186" spans="2:65" s="133" customFormat="1" x14ac:dyDescent="0.25">
      <c r="B186" s="132"/>
      <c r="D186" s="134" t="s">
        <v>95</v>
      </c>
      <c r="E186" s="135" t="s">
        <v>92</v>
      </c>
      <c r="F186" s="136" t="s">
        <v>186</v>
      </c>
      <c r="H186" s="135" t="s">
        <v>92</v>
      </c>
      <c r="I186" s="137"/>
      <c r="L186" s="132"/>
      <c r="M186" s="138"/>
      <c r="N186" s="139"/>
      <c r="O186" s="139"/>
      <c r="P186" s="139"/>
      <c r="Q186" s="139"/>
      <c r="R186" s="139"/>
      <c r="S186" s="139"/>
      <c r="T186" s="140"/>
      <c r="AT186" s="135" t="s">
        <v>95</v>
      </c>
      <c r="AU186" s="135" t="s">
        <v>14</v>
      </c>
      <c r="AV186" s="133" t="s">
        <v>78</v>
      </c>
      <c r="AW186" s="133" t="s">
        <v>17</v>
      </c>
      <c r="AX186" s="133" t="s">
        <v>79</v>
      </c>
      <c r="AY186" s="135" t="s">
        <v>80</v>
      </c>
    </row>
    <row r="187" spans="2:65" s="133" customFormat="1" x14ac:dyDescent="0.25">
      <c r="B187" s="132"/>
      <c r="D187" s="134" t="s">
        <v>95</v>
      </c>
      <c r="E187" s="135" t="s">
        <v>92</v>
      </c>
      <c r="F187" s="136" t="s">
        <v>187</v>
      </c>
      <c r="H187" s="135" t="s">
        <v>92</v>
      </c>
      <c r="I187" s="137"/>
      <c r="L187" s="132"/>
      <c r="M187" s="138"/>
      <c r="N187" s="139"/>
      <c r="O187" s="139"/>
      <c r="P187" s="139"/>
      <c r="Q187" s="139"/>
      <c r="R187" s="139"/>
      <c r="S187" s="139"/>
      <c r="T187" s="140"/>
      <c r="AT187" s="135" t="s">
        <v>95</v>
      </c>
      <c r="AU187" s="135" t="s">
        <v>14</v>
      </c>
      <c r="AV187" s="133" t="s">
        <v>78</v>
      </c>
      <c r="AW187" s="133" t="s">
        <v>17</v>
      </c>
      <c r="AX187" s="133" t="s">
        <v>79</v>
      </c>
      <c r="AY187" s="135" t="s">
        <v>80</v>
      </c>
    </row>
    <row r="188" spans="2:65" s="142" customFormat="1" x14ac:dyDescent="0.25">
      <c r="B188" s="141"/>
      <c r="D188" s="134" t="s">
        <v>95</v>
      </c>
      <c r="E188" s="143" t="s">
        <v>92</v>
      </c>
      <c r="F188" s="144" t="s">
        <v>78</v>
      </c>
      <c r="H188" s="145">
        <v>1</v>
      </c>
      <c r="I188" s="146"/>
      <c r="L188" s="141"/>
      <c r="M188" s="147"/>
      <c r="N188" s="148"/>
      <c r="O188" s="148"/>
      <c r="P188" s="148"/>
      <c r="Q188" s="148"/>
      <c r="R188" s="148"/>
      <c r="S188" s="148"/>
      <c r="T188" s="149"/>
      <c r="AT188" s="143" t="s">
        <v>95</v>
      </c>
      <c r="AU188" s="143" t="s">
        <v>14</v>
      </c>
      <c r="AV188" s="142" t="s">
        <v>14</v>
      </c>
      <c r="AW188" s="142" t="s">
        <v>17</v>
      </c>
      <c r="AX188" s="142" t="s">
        <v>78</v>
      </c>
      <c r="AY188" s="143" t="s">
        <v>80</v>
      </c>
    </row>
    <row r="189" spans="2:65" s="25" customFormat="1" ht="16.5" customHeight="1" x14ac:dyDescent="0.25">
      <c r="B189" s="119"/>
      <c r="C189" s="150" t="s">
        <v>188</v>
      </c>
      <c r="D189" s="120" t="s">
        <v>88</v>
      </c>
      <c r="E189" s="121" t="s">
        <v>189</v>
      </c>
      <c r="F189" s="122" t="s">
        <v>190</v>
      </c>
      <c r="G189" s="123" t="s">
        <v>91</v>
      </c>
      <c r="H189" s="124">
        <v>1</v>
      </c>
      <c r="I189" s="125"/>
      <c r="J189" s="126">
        <f>ROUND(I189*H189,2)</f>
        <v>0</v>
      </c>
      <c r="K189" s="122" t="s">
        <v>92</v>
      </c>
      <c r="L189" s="26"/>
      <c r="M189" s="127" t="s">
        <v>92</v>
      </c>
      <c r="N189" s="128" t="s">
        <v>41</v>
      </c>
      <c r="O189" s="27"/>
      <c r="P189" s="129">
        <f>O189*H189</f>
        <v>0</v>
      </c>
      <c r="Q189" s="129">
        <v>0</v>
      </c>
      <c r="R189" s="129">
        <f>Q189*H189</f>
        <v>0</v>
      </c>
      <c r="S189" s="129">
        <v>0</v>
      </c>
      <c r="T189" s="130">
        <f>S189*H189</f>
        <v>0</v>
      </c>
      <c r="AR189" s="13" t="s">
        <v>152</v>
      </c>
      <c r="AT189" s="13" t="s">
        <v>88</v>
      </c>
      <c r="AU189" s="13" t="s">
        <v>14</v>
      </c>
      <c r="AY189" s="13" t="s">
        <v>80</v>
      </c>
      <c r="BE189" s="131">
        <f>IF(N189="základní",J189,0)</f>
        <v>0</v>
      </c>
      <c r="BF189" s="131">
        <f>IF(N189="snížená",J189,0)</f>
        <v>0</v>
      </c>
      <c r="BG189" s="131">
        <f>IF(N189="zákl. přenesená",J189,0)</f>
        <v>0</v>
      </c>
      <c r="BH189" s="131">
        <f>IF(N189="sníž. přenesená",J189,0)</f>
        <v>0</v>
      </c>
      <c r="BI189" s="131">
        <f>IF(N189="nulová",J189,0)</f>
        <v>0</v>
      </c>
      <c r="BJ189" s="13" t="s">
        <v>85</v>
      </c>
      <c r="BK189" s="131">
        <f>ROUND(I189*H189,2)</f>
        <v>0</v>
      </c>
      <c r="BL189" s="13" t="s">
        <v>152</v>
      </c>
      <c r="BM189" s="13" t="s">
        <v>191</v>
      </c>
    </row>
    <row r="190" spans="2:65" s="133" customFormat="1" x14ac:dyDescent="0.25">
      <c r="B190" s="132"/>
      <c r="D190" s="134" t="s">
        <v>95</v>
      </c>
      <c r="E190" s="135" t="s">
        <v>92</v>
      </c>
      <c r="F190" s="136" t="s">
        <v>227</v>
      </c>
      <c r="H190" s="135" t="s">
        <v>92</v>
      </c>
      <c r="I190" s="137"/>
      <c r="L190" s="132"/>
      <c r="M190" s="138"/>
      <c r="N190" s="139"/>
      <c r="O190" s="139"/>
      <c r="P190" s="139"/>
      <c r="Q190" s="139"/>
      <c r="R190" s="139"/>
      <c r="S190" s="139"/>
      <c r="T190" s="140"/>
      <c r="AT190" s="135" t="s">
        <v>95</v>
      </c>
      <c r="AU190" s="135" t="s">
        <v>14</v>
      </c>
      <c r="AV190" s="133" t="s">
        <v>78</v>
      </c>
      <c r="AW190" s="133" t="s">
        <v>17</v>
      </c>
      <c r="AX190" s="133" t="s">
        <v>79</v>
      </c>
      <c r="AY190" s="135" t="s">
        <v>80</v>
      </c>
    </row>
    <row r="191" spans="2:65" s="133" customFormat="1" x14ac:dyDescent="0.25">
      <c r="B191" s="132"/>
      <c r="D191" s="134" t="s">
        <v>95</v>
      </c>
      <c r="E191" s="135" t="s">
        <v>92</v>
      </c>
      <c r="F191" s="136" t="s">
        <v>228</v>
      </c>
      <c r="H191" s="135" t="s">
        <v>92</v>
      </c>
      <c r="I191" s="137"/>
      <c r="L191" s="132"/>
      <c r="M191" s="138"/>
      <c r="N191" s="139"/>
      <c r="O191" s="139"/>
      <c r="P191" s="139"/>
      <c r="Q191" s="139"/>
      <c r="R191" s="139"/>
      <c r="S191" s="139"/>
      <c r="T191" s="140"/>
      <c r="AT191" s="135" t="s">
        <v>95</v>
      </c>
      <c r="AU191" s="135" t="s">
        <v>14</v>
      </c>
      <c r="AV191" s="133" t="s">
        <v>78</v>
      </c>
      <c r="AW191" s="133" t="s">
        <v>17</v>
      </c>
      <c r="AX191" s="133" t="s">
        <v>79</v>
      </c>
      <c r="AY191" s="135" t="s">
        <v>80</v>
      </c>
    </row>
    <row r="192" spans="2:65" s="133" customFormat="1" x14ac:dyDescent="0.25">
      <c r="B192" s="132"/>
      <c r="D192" s="134" t="s">
        <v>95</v>
      </c>
      <c r="E192" s="135" t="s">
        <v>92</v>
      </c>
      <c r="F192" s="136" t="s">
        <v>229</v>
      </c>
      <c r="H192" s="135" t="s">
        <v>92</v>
      </c>
      <c r="I192" s="137"/>
      <c r="L192" s="132"/>
      <c r="M192" s="138"/>
      <c r="N192" s="139"/>
      <c r="O192" s="139"/>
      <c r="P192" s="139"/>
      <c r="Q192" s="139"/>
      <c r="R192" s="139"/>
      <c r="S192" s="139"/>
      <c r="T192" s="140"/>
      <c r="AT192" s="135" t="s">
        <v>95</v>
      </c>
      <c r="AU192" s="135" t="s">
        <v>14</v>
      </c>
      <c r="AV192" s="133" t="s">
        <v>78</v>
      </c>
      <c r="AW192" s="133" t="s">
        <v>17</v>
      </c>
      <c r="AX192" s="133" t="s">
        <v>79</v>
      </c>
      <c r="AY192" s="135" t="s">
        <v>80</v>
      </c>
    </row>
    <row r="193" spans="2:65" s="133" customFormat="1" x14ac:dyDescent="0.25">
      <c r="B193" s="132"/>
      <c r="D193" s="134" t="s">
        <v>95</v>
      </c>
      <c r="E193" s="135" t="s">
        <v>92</v>
      </c>
      <c r="F193" s="136" t="s">
        <v>230</v>
      </c>
      <c r="H193" s="135" t="s">
        <v>92</v>
      </c>
      <c r="I193" s="137"/>
      <c r="L193" s="132"/>
      <c r="M193" s="138"/>
      <c r="N193" s="139"/>
      <c r="O193" s="139"/>
      <c r="P193" s="139"/>
      <c r="Q193" s="139"/>
      <c r="R193" s="139"/>
      <c r="S193" s="139"/>
      <c r="T193" s="140"/>
      <c r="AT193" s="135" t="s">
        <v>95</v>
      </c>
      <c r="AU193" s="135" t="s">
        <v>14</v>
      </c>
      <c r="AV193" s="133" t="s">
        <v>78</v>
      </c>
      <c r="AW193" s="133" t="s">
        <v>17</v>
      </c>
      <c r="AX193" s="133" t="s">
        <v>79</v>
      </c>
      <c r="AY193" s="135" t="s">
        <v>80</v>
      </c>
    </row>
    <row r="194" spans="2:65" s="142" customFormat="1" x14ac:dyDescent="0.25">
      <c r="B194" s="141"/>
      <c r="D194" s="134" t="s">
        <v>95</v>
      </c>
      <c r="E194" s="143" t="s">
        <v>92</v>
      </c>
      <c r="F194" s="144" t="s">
        <v>78</v>
      </c>
      <c r="H194" s="145">
        <v>1</v>
      </c>
      <c r="I194" s="146"/>
      <c r="L194" s="141"/>
      <c r="M194" s="147"/>
      <c r="N194" s="148"/>
      <c r="O194" s="148"/>
      <c r="P194" s="148"/>
      <c r="Q194" s="148"/>
      <c r="R194" s="148"/>
      <c r="S194" s="148"/>
      <c r="T194" s="149"/>
      <c r="AT194" s="143" t="s">
        <v>95</v>
      </c>
      <c r="AU194" s="143" t="s">
        <v>14</v>
      </c>
      <c r="AV194" s="142" t="s">
        <v>14</v>
      </c>
      <c r="AW194" s="142" t="s">
        <v>17</v>
      </c>
      <c r="AX194" s="142" t="s">
        <v>78</v>
      </c>
      <c r="AY194" s="143" t="s">
        <v>80</v>
      </c>
    </row>
    <row r="195" spans="2:65" s="25" customFormat="1" ht="16.5" customHeight="1" x14ac:dyDescent="0.25">
      <c r="B195" s="119"/>
      <c r="C195" s="150" t="s">
        <v>193</v>
      </c>
      <c r="D195" s="120" t="s">
        <v>88</v>
      </c>
      <c r="E195" s="121" t="s">
        <v>221</v>
      </c>
      <c r="F195" s="122" t="s">
        <v>222</v>
      </c>
      <c r="G195" s="123" t="s">
        <v>91</v>
      </c>
      <c r="H195" s="124">
        <v>1</v>
      </c>
      <c r="I195" s="125"/>
      <c r="J195" s="126">
        <f>ROUND(I195*H195,2)</f>
        <v>0</v>
      </c>
      <c r="K195" s="122" t="s">
        <v>92</v>
      </c>
      <c r="L195" s="26"/>
      <c r="M195" s="127" t="s">
        <v>92</v>
      </c>
      <c r="N195" s="128" t="s">
        <v>41</v>
      </c>
      <c r="O195" s="27"/>
      <c r="P195" s="129">
        <f>O195*H195</f>
        <v>0</v>
      </c>
      <c r="Q195" s="129">
        <v>0</v>
      </c>
      <c r="R195" s="129">
        <f>Q195*H195</f>
        <v>0</v>
      </c>
      <c r="S195" s="129">
        <v>0</v>
      </c>
      <c r="T195" s="130">
        <f>S195*H195</f>
        <v>0</v>
      </c>
      <c r="AR195" s="13" t="s">
        <v>152</v>
      </c>
      <c r="AT195" s="13" t="s">
        <v>88</v>
      </c>
      <c r="AU195" s="13" t="s">
        <v>14</v>
      </c>
      <c r="AY195" s="13" t="s">
        <v>80</v>
      </c>
      <c r="BE195" s="131">
        <f>IF(N195="základní",J195,0)</f>
        <v>0</v>
      </c>
      <c r="BF195" s="131">
        <f>IF(N195="snížená",J195,0)</f>
        <v>0</v>
      </c>
      <c r="BG195" s="131">
        <f>IF(N195="zákl. přenesená",J195,0)</f>
        <v>0</v>
      </c>
      <c r="BH195" s="131">
        <f>IF(N195="sníž. přenesená",J195,0)</f>
        <v>0</v>
      </c>
      <c r="BI195" s="131">
        <f>IF(N195="nulová",J195,0)</f>
        <v>0</v>
      </c>
      <c r="BJ195" s="13" t="s">
        <v>85</v>
      </c>
      <c r="BK195" s="131">
        <f>ROUND(I195*H195,2)</f>
        <v>0</v>
      </c>
      <c r="BL195" s="13" t="s">
        <v>152</v>
      </c>
      <c r="BM195" s="13" t="s">
        <v>194</v>
      </c>
    </row>
    <row r="196" spans="2:65" s="133" customFormat="1" x14ac:dyDescent="0.25">
      <c r="B196" s="132"/>
      <c r="D196" s="134" t="s">
        <v>95</v>
      </c>
      <c r="E196" s="135" t="s">
        <v>92</v>
      </c>
      <c r="F196" s="136" t="s">
        <v>223</v>
      </c>
      <c r="H196" s="135" t="s">
        <v>92</v>
      </c>
      <c r="I196" s="137"/>
      <c r="L196" s="132"/>
      <c r="M196" s="138"/>
      <c r="N196" s="139"/>
      <c r="O196" s="139"/>
      <c r="P196" s="139"/>
      <c r="Q196" s="139"/>
      <c r="R196" s="139"/>
      <c r="S196" s="139"/>
      <c r="T196" s="140"/>
      <c r="AT196" s="135" t="s">
        <v>95</v>
      </c>
      <c r="AU196" s="135" t="s">
        <v>14</v>
      </c>
      <c r="AV196" s="133" t="s">
        <v>78</v>
      </c>
      <c r="AW196" s="133" t="s">
        <v>17</v>
      </c>
      <c r="AX196" s="133" t="s">
        <v>79</v>
      </c>
      <c r="AY196" s="135" t="s">
        <v>80</v>
      </c>
    </row>
    <row r="197" spans="2:65" s="133" customFormat="1" x14ac:dyDescent="0.25">
      <c r="B197" s="132"/>
      <c r="D197" s="134" t="s">
        <v>95</v>
      </c>
      <c r="E197" s="135" t="s">
        <v>92</v>
      </c>
      <c r="F197" s="136" t="s">
        <v>224</v>
      </c>
      <c r="H197" s="135" t="s">
        <v>92</v>
      </c>
      <c r="I197" s="137"/>
      <c r="L197" s="132"/>
      <c r="M197" s="138"/>
      <c r="N197" s="139"/>
      <c r="O197" s="139"/>
      <c r="P197" s="139"/>
      <c r="Q197" s="139"/>
      <c r="R197" s="139"/>
      <c r="S197" s="139"/>
      <c r="T197" s="140"/>
      <c r="AT197" s="135" t="s">
        <v>95</v>
      </c>
      <c r="AU197" s="135" t="s">
        <v>14</v>
      </c>
      <c r="AV197" s="133" t="s">
        <v>78</v>
      </c>
      <c r="AW197" s="133" t="s">
        <v>17</v>
      </c>
      <c r="AX197" s="133" t="s">
        <v>79</v>
      </c>
      <c r="AY197" s="135" t="s">
        <v>80</v>
      </c>
    </row>
    <row r="198" spans="2:65" s="142" customFormat="1" x14ac:dyDescent="0.25">
      <c r="B198" s="141"/>
      <c r="D198" s="134" t="s">
        <v>95</v>
      </c>
      <c r="E198" s="143" t="s">
        <v>92</v>
      </c>
      <c r="F198" s="144" t="s">
        <v>78</v>
      </c>
      <c r="H198" s="145">
        <v>1</v>
      </c>
      <c r="I198" s="146"/>
      <c r="L198" s="141"/>
      <c r="M198" s="147"/>
      <c r="N198" s="148"/>
      <c r="O198" s="148"/>
      <c r="P198" s="148"/>
      <c r="Q198" s="148"/>
      <c r="R198" s="148"/>
      <c r="S198" s="148"/>
      <c r="T198" s="149"/>
      <c r="AT198" s="143" t="s">
        <v>95</v>
      </c>
      <c r="AU198" s="143" t="s">
        <v>14</v>
      </c>
      <c r="AV198" s="142" t="s">
        <v>14</v>
      </c>
      <c r="AW198" s="142" t="s">
        <v>17</v>
      </c>
      <c r="AX198" s="142" t="s">
        <v>78</v>
      </c>
      <c r="AY198" s="143" t="s">
        <v>80</v>
      </c>
    </row>
    <row r="199" spans="2:65" s="25" customFormat="1" ht="24" x14ac:dyDescent="0.25">
      <c r="B199" s="119"/>
      <c r="C199" s="150" t="s">
        <v>195</v>
      </c>
      <c r="D199" s="120" t="s">
        <v>88</v>
      </c>
      <c r="E199" s="121" t="s">
        <v>196</v>
      </c>
      <c r="F199" s="4" t="s">
        <v>252</v>
      </c>
      <c r="G199" s="123" t="s">
        <v>91</v>
      </c>
      <c r="H199" s="124">
        <v>1</v>
      </c>
      <c r="I199" s="125"/>
      <c r="J199" s="126">
        <f>ROUND(I199*H199,2)</f>
        <v>0</v>
      </c>
      <c r="K199" s="122" t="s">
        <v>92</v>
      </c>
      <c r="L199" s="26"/>
      <c r="M199" s="127" t="s">
        <v>92</v>
      </c>
      <c r="N199" s="128" t="s">
        <v>41</v>
      </c>
      <c r="O199" s="27"/>
      <c r="P199" s="129">
        <f>O199*H199</f>
        <v>0</v>
      </c>
      <c r="Q199" s="129">
        <v>0</v>
      </c>
      <c r="R199" s="129">
        <f>Q199*H199</f>
        <v>0</v>
      </c>
      <c r="S199" s="129">
        <v>0</v>
      </c>
      <c r="T199" s="130">
        <f>S199*H199</f>
        <v>0</v>
      </c>
      <c r="AR199" s="13" t="s">
        <v>152</v>
      </c>
      <c r="AT199" s="13" t="s">
        <v>88</v>
      </c>
      <c r="AU199" s="13" t="s">
        <v>14</v>
      </c>
      <c r="AY199" s="13" t="s">
        <v>80</v>
      </c>
      <c r="BE199" s="131">
        <f>IF(N199="základní",J199,0)</f>
        <v>0</v>
      </c>
      <c r="BF199" s="131">
        <f>IF(N199="snížená",J199,0)</f>
        <v>0</v>
      </c>
      <c r="BG199" s="131">
        <f>IF(N199="zákl. přenesená",J199,0)</f>
        <v>0</v>
      </c>
      <c r="BH199" s="131">
        <f>IF(N199="sníž. přenesená",J199,0)</f>
        <v>0</v>
      </c>
      <c r="BI199" s="131">
        <f>IF(N199="nulová",J199,0)</f>
        <v>0</v>
      </c>
      <c r="BJ199" s="13" t="s">
        <v>85</v>
      </c>
      <c r="BK199" s="131">
        <f>ROUND(I199*H199,2)</f>
        <v>0</v>
      </c>
      <c r="BL199" s="13" t="s">
        <v>152</v>
      </c>
      <c r="BM199" s="13" t="s">
        <v>197</v>
      </c>
    </row>
    <row r="200" spans="2:65" s="133" customFormat="1" ht="22.5" x14ac:dyDescent="0.25">
      <c r="B200" s="132"/>
      <c r="D200" s="134" t="s">
        <v>95</v>
      </c>
      <c r="E200" s="135" t="s">
        <v>92</v>
      </c>
      <c r="F200" s="156" t="s">
        <v>253</v>
      </c>
      <c r="H200" s="135" t="s">
        <v>92</v>
      </c>
      <c r="I200" s="137"/>
      <c r="L200" s="132"/>
      <c r="M200" s="138"/>
      <c r="N200" s="139"/>
      <c r="O200" s="139"/>
      <c r="P200" s="139"/>
      <c r="Q200" s="139"/>
      <c r="R200" s="139"/>
      <c r="S200" s="139"/>
      <c r="T200" s="140"/>
      <c r="AT200" s="135" t="s">
        <v>95</v>
      </c>
      <c r="AU200" s="135" t="s">
        <v>14</v>
      </c>
      <c r="AV200" s="133" t="s">
        <v>78</v>
      </c>
      <c r="AW200" s="133" t="s">
        <v>17</v>
      </c>
      <c r="AX200" s="133" t="s">
        <v>79</v>
      </c>
      <c r="AY200" s="135" t="s">
        <v>80</v>
      </c>
    </row>
    <row r="201" spans="2:65" s="133" customFormat="1" x14ac:dyDescent="0.25">
      <c r="B201" s="132"/>
      <c r="D201" s="134" t="s">
        <v>95</v>
      </c>
      <c r="E201" s="135" t="s">
        <v>92</v>
      </c>
      <c r="F201" s="156" t="s">
        <v>254</v>
      </c>
      <c r="H201" s="135" t="s">
        <v>92</v>
      </c>
      <c r="I201" s="137"/>
      <c r="L201" s="132"/>
      <c r="M201" s="138"/>
      <c r="N201" s="139"/>
      <c r="O201" s="139"/>
      <c r="P201" s="139"/>
      <c r="Q201" s="139"/>
      <c r="R201" s="139"/>
      <c r="S201" s="139"/>
      <c r="T201" s="140"/>
      <c r="AT201" s="135" t="s">
        <v>95</v>
      </c>
      <c r="AU201" s="135" t="s">
        <v>14</v>
      </c>
      <c r="AV201" s="133" t="s">
        <v>78</v>
      </c>
      <c r="AW201" s="133" t="s">
        <v>17</v>
      </c>
      <c r="AX201" s="133" t="s">
        <v>79</v>
      </c>
      <c r="AY201" s="135" t="s">
        <v>80</v>
      </c>
    </row>
    <row r="202" spans="2:65" s="133" customFormat="1" ht="22.5" x14ac:dyDescent="0.25">
      <c r="B202" s="132"/>
      <c r="D202" s="134" t="s">
        <v>95</v>
      </c>
      <c r="E202" s="135" t="s">
        <v>92</v>
      </c>
      <c r="F202" s="156" t="s">
        <v>255</v>
      </c>
      <c r="H202" s="135" t="s">
        <v>92</v>
      </c>
      <c r="I202" s="137"/>
      <c r="L202" s="132"/>
      <c r="M202" s="138"/>
      <c r="N202" s="139"/>
      <c r="O202" s="139"/>
      <c r="P202" s="139"/>
      <c r="Q202" s="139"/>
      <c r="R202" s="139"/>
      <c r="S202" s="139"/>
      <c r="T202" s="140"/>
      <c r="AT202" s="135" t="s">
        <v>95</v>
      </c>
      <c r="AU202" s="135" t="s">
        <v>14</v>
      </c>
      <c r="AV202" s="133" t="s">
        <v>78</v>
      </c>
      <c r="AW202" s="133" t="s">
        <v>17</v>
      </c>
      <c r="AX202" s="133" t="s">
        <v>79</v>
      </c>
      <c r="AY202" s="135" t="s">
        <v>80</v>
      </c>
    </row>
    <row r="203" spans="2:65" s="25" customFormat="1" ht="25.5" customHeight="1" x14ac:dyDescent="0.25">
      <c r="B203" s="119"/>
      <c r="C203" s="150" t="s">
        <v>198</v>
      </c>
      <c r="D203" s="120" t="s">
        <v>88</v>
      </c>
      <c r="E203" s="121" t="s">
        <v>199</v>
      </c>
      <c r="F203" s="122" t="s">
        <v>200</v>
      </c>
      <c r="G203" s="123" t="s">
        <v>91</v>
      </c>
      <c r="H203" s="124">
        <v>1</v>
      </c>
      <c r="I203" s="125"/>
      <c r="J203" s="126">
        <f>ROUND(I203*H203,2)</f>
        <v>0</v>
      </c>
      <c r="K203" s="122" t="s">
        <v>92</v>
      </c>
      <c r="L203" s="26"/>
      <c r="M203" s="127" t="s">
        <v>92</v>
      </c>
      <c r="N203" s="128" t="s">
        <v>41</v>
      </c>
      <c r="O203" s="27"/>
      <c r="P203" s="129">
        <f>O203*H203</f>
        <v>0</v>
      </c>
      <c r="Q203" s="129">
        <v>0</v>
      </c>
      <c r="R203" s="129">
        <f>Q203*H203</f>
        <v>0</v>
      </c>
      <c r="S203" s="129">
        <v>0</v>
      </c>
      <c r="T203" s="130">
        <f>S203*H203</f>
        <v>0</v>
      </c>
      <c r="AR203" s="13" t="s">
        <v>152</v>
      </c>
      <c r="AT203" s="13" t="s">
        <v>88</v>
      </c>
      <c r="AU203" s="13" t="s">
        <v>14</v>
      </c>
      <c r="AY203" s="13" t="s">
        <v>80</v>
      </c>
      <c r="BE203" s="131">
        <f>IF(N203="základní",J203,0)</f>
        <v>0</v>
      </c>
      <c r="BF203" s="131">
        <f>IF(N203="snížená",J203,0)</f>
        <v>0</v>
      </c>
      <c r="BG203" s="131">
        <f>IF(N203="zákl. přenesená",J203,0)</f>
        <v>0</v>
      </c>
      <c r="BH203" s="131">
        <f>IF(N203="sníž. přenesená",J203,0)</f>
        <v>0</v>
      </c>
      <c r="BI203" s="131">
        <f>IF(N203="nulová",J203,0)</f>
        <v>0</v>
      </c>
      <c r="BJ203" s="13" t="s">
        <v>85</v>
      </c>
      <c r="BK203" s="131">
        <f>ROUND(I203*H203,2)</f>
        <v>0</v>
      </c>
      <c r="BL203" s="13" t="s">
        <v>152</v>
      </c>
      <c r="BM203" s="13" t="s">
        <v>201</v>
      </c>
    </row>
    <row r="204" spans="2:65" s="25" customFormat="1" ht="16.5" customHeight="1" x14ac:dyDescent="0.25">
      <c r="B204" s="119"/>
      <c r="C204" s="150" t="s">
        <v>202</v>
      </c>
      <c r="D204" s="120" t="s">
        <v>88</v>
      </c>
      <c r="E204" s="121" t="s">
        <v>203</v>
      </c>
      <c r="F204" s="122" t="s">
        <v>204</v>
      </c>
      <c r="G204" s="123" t="s">
        <v>91</v>
      </c>
      <c r="H204" s="124">
        <v>1</v>
      </c>
      <c r="I204" s="125"/>
      <c r="J204" s="126">
        <f>ROUND(I204*H204,2)</f>
        <v>0</v>
      </c>
      <c r="K204" s="122" t="s">
        <v>92</v>
      </c>
      <c r="L204" s="26"/>
      <c r="M204" s="127" t="s">
        <v>92</v>
      </c>
      <c r="N204" s="128" t="s">
        <v>41</v>
      </c>
      <c r="O204" s="27"/>
      <c r="P204" s="129">
        <f>O204*H204</f>
        <v>0</v>
      </c>
      <c r="Q204" s="129">
        <v>0</v>
      </c>
      <c r="R204" s="129">
        <f>Q204*H204</f>
        <v>0</v>
      </c>
      <c r="S204" s="129">
        <v>0</v>
      </c>
      <c r="T204" s="130">
        <f>S204*H204</f>
        <v>0</v>
      </c>
      <c r="AR204" s="13" t="s">
        <v>152</v>
      </c>
      <c r="AT204" s="13" t="s">
        <v>88</v>
      </c>
      <c r="AU204" s="13" t="s">
        <v>14</v>
      </c>
      <c r="AY204" s="13" t="s">
        <v>80</v>
      </c>
      <c r="BE204" s="131">
        <f>IF(N204="základní",J204,0)</f>
        <v>0</v>
      </c>
      <c r="BF204" s="131">
        <f>IF(N204="snížená",J204,0)</f>
        <v>0</v>
      </c>
      <c r="BG204" s="131">
        <f>IF(N204="zákl. přenesená",J204,0)</f>
        <v>0</v>
      </c>
      <c r="BH204" s="131">
        <f>IF(N204="sníž. přenesená",J204,0)</f>
        <v>0</v>
      </c>
      <c r="BI204" s="131">
        <f>IF(N204="nulová",J204,0)</f>
        <v>0</v>
      </c>
      <c r="BJ204" s="13" t="s">
        <v>85</v>
      </c>
      <c r="BK204" s="131">
        <f>ROUND(I204*H204,2)</f>
        <v>0</v>
      </c>
      <c r="BL204" s="13" t="s">
        <v>152</v>
      </c>
      <c r="BM204" s="13" t="s">
        <v>205</v>
      </c>
    </row>
    <row r="205" spans="2:65" s="142" customFormat="1" x14ac:dyDescent="0.25">
      <c r="B205" s="141"/>
      <c r="D205" s="134" t="s">
        <v>95</v>
      </c>
      <c r="E205" s="143" t="s">
        <v>92</v>
      </c>
      <c r="F205" s="144" t="s">
        <v>78</v>
      </c>
      <c r="H205" s="145">
        <v>1</v>
      </c>
      <c r="I205" s="146"/>
      <c r="L205" s="141"/>
      <c r="M205" s="147"/>
      <c r="N205" s="148"/>
      <c r="O205" s="148"/>
      <c r="P205" s="148"/>
      <c r="Q205" s="148"/>
      <c r="R205" s="148"/>
      <c r="S205" s="148"/>
      <c r="T205" s="149"/>
      <c r="AT205" s="143" t="s">
        <v>95</v>
      </c>
      <c r="AU205" s="143" t="s">
        <v>14</v>
      </c>
      <c r="AV205" s="142" t="s">
        <v>14</v>
      </c>
      <c r="AW205" s="142" t="s">
        <v>17</v>
      </c>
      <c r="AX205" s="142" t="s">
        <v>78</v>
      </c>
      <c r="AY205" s="143" t="s">
        <v>80</v>
      </c>
    </row>
    <row r="206" spans="2:65" s="25" customFormat="1" ht="6.95" customHeight="1" x14ac:dyDescent="0.25">
      <c r="B206" s="56"/>
      <c r="C206" s="57"/>
      <c r="D206" s="57"/>
      <c r="E206" s="57"/>
      <c r="F206" s="57"/>
      <c r="G206" s="57"/>
      <c r="H206" s="57"/>
      <c r="I206" s="58"/>
      <c r="J206" s="57"/>
      <c r="K206" s="57"/>
      <c r="L206" s="26"/>
    </row>
  </sheetData>
  <autoFilter ref="C82:K205"/>
  <mergeCells count="10">
    <mergeCell ref="L2:V2"/>
    <mergeCell ref="E7:H7"/>
    <mergeCell ref="E9:H9"/>
    <mergeCell ref="E24:H24"/>
    <mergeCell ref="E45:H45"/>
    <mergeCell ref="E47:H47"/>
    <mergeCell ref="J51:J52"/>
    <mergeCell ref="E73:H73"/>
    <mergeCell ref="E75:H75"/>
    <mergeCell ref="G1:H1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70866141732283472" right="0.70866141732283472" top="0.78740157480314965" bottom="0.78740157480314965" header="0.31496062992125984" footer="0.31496062992125984"/>
  <pageSetup paperSize="8" scale="85" fitToHeight="100" orientation="portrait" r:id="rId1"/>
  <headerFooter>
    <oddHeader>&amp;CDSJ Zlatý potok, Třemošnice, oprava štěrkových přepážek, ř.km 3,500, 3,740</oddHeader>
    <oddFooter>&amp;C&amp;P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SO 01.1 - bilance</vt:lpstr>
      <vt:lpstr>SO 01</vt:lpstr>
      <vt:lpstr>SO 02</vt:lpstr>
      <vt:lpstr>VON.01 - Soupis prací - V...</vt:lpstr>
      <vt:lpstr>'VON.01 - Soupis prací - V...'!Názvy_tisku</vt:lpstr>
      <vt:lpstr>'VON.01 - Soupis prací - V...'!Oblast_tisku</vt:lpstr>
    </vt:vector>
  </TitlesOfParts>
  <Company>Povodí Labe, státní podnik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Petr Kunc</dc:creator>
  <cp:lastModifiedBy>Ing. Petr Kunc</cp:lastModifiedBy>
  <cp:lastPrinted>2024-05-31T09:53:02Z</cp:lastPrinted>
  <dcterms:created xsi:type="dcterms:W3CDTF">2022-06-14T06:22:10Z</dcterms:created>
  <dcterms:modified xsi:type="dcterms:W3CDTF">2024-11-22T12:09:07Z</dcterms:modified>
</cp:coreProperties>
</file>